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fileSharing readOnlyRecommended="1"/>
  <workbookPr/>
  <mc:AlternateContent xmlns:mc="http://schemas.openxmlformats.org/markup-compatibility/2006">
    <mc:Choice Requires="x15">
      <x15ac:absPath xmlns:x15ac="http://schemas.microsoft.com/office/spreadsheetml/2010/11/ac" url="C:\Users\ivym\Downloads\"/>
    </mc:Choice>
  </mc:AlternateContent>
  <xr:revisionPtr revIDLastSave="0" documentId="8_{91BA1044-E425-4B64-9AC2-2EFB3C107CA6}" xr6:coauthVersionLast="47" xr6:coauthVersionMax="47" xr10:uidLastSave="{00000000-0000-0000-0000-000000000000}"/>
  <bookViews>
    <workbookView xWindow="28680" yWindow="-120" windowWidth="29040" windowHeight="15720" xr2:uid="{00000000-000D-0000-FFFF-FFFF00000000}"/>
  </bookViews>
  <sheets>
    <sheet name="Record Management Field Details" sheetId="1" r:id="rId1"/>
    <sheet name="Access Levels - working doc Max" sheetId="5" state="hidden" r:id="rId2"/>
    <sheet name="Sheet5" sheetId="7" state="hidden" r:id="rId3"/>
    <sheet name="Sheet1" sheetId="8" state="hidden" r:id="rId4"/>
  </sheets>
  <definedNames>
    <definedName name="_xlnm._FilterDatabase" localSheetId="1" hidden="1">'Access Levels - working doc Max'!$B$2:$I$130</definedName>
    <definedName name="_xlnm._FilterDatabase" localSheetId="0" hidden="1">'Record Management Field Details'!$A$1:$F$55</definedName>
    <definedName name="Z_9802613A_FF9A_49E7_9321_78C2A025628A_.wvu.FilterData" localSheetId="0" hidden="1">'Record Management Field Details'!$A$1:$Q$69</definedName>
  </definedNames>
  <calcPr calcId="191028"/>
  <customWorkbookViews>
    <customWorkbookView name="Filter 1" guid="{9802613A-FF9A-49E7-9321-78C2A025628A}"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iV1RsmHqwlC41bD5NufONxMnrJBQ=="/>
    </ext>
  </extLst>
</workbook>
</file>

<file path=xl/calcChain.xml><?xml version="1.0" encoding="utf-8"?>
<calcChain xmlns="http://schemas.openxmlformats.org/spreadsheetml/2006/main">
  <c r="B88" i="7" l="1"/>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B1" i="7"/>
  <c r="L130" i="5"/>
  <c r="K130" i="5"/>
  <c r="M130" i="5" s="1"/>
  <c r="L129" i="5"/>
  <c r="K129" i="5"/>
  <c r="M129" i="5" s="1"/>
  <c r="L128" i="5"/>
  <c r="K128" i="5"/>
  <c r="M128" i="5" s="1"/>
  <c r="L127" i="5"/>
  <c r="K127" i="5"/>
  <c r="M127" i="5" s="1"/>
  <c r="L126" i="5"/>
  <c r="K126" i="5"/>
  <c r="M126" i="5" s="1"/>
  <c r="L125" i="5"/>
  <c r="K125" i="5"/>
  <c r="M125" i="5" s="1"/>
  <c r="L124" i="5"/>
  <c r="K124" i="5"/>
  <c r="M124" i="5" s="1"/>
  <c r="L123" i="5"/>
  <c r="K123" i="5"/>
  <c r="M123" i="5" s="1"/>
  <c r="L122" i="5"/>
  <c r="K122" i="5"/>
  <c r="M122" i="5" s="1"/>
  <c r="L121" i="5"/>
  <c r="K121" i="5"/>
  <c r="M121" i="5" s="1"/>
  <c r="L120" i="5"/>
  <c r="K120" i="5"/>
  <c r="M120" i="5" s="1"/>
  <c r="L119" i="5"/>
  <c r="K119" i="5"/>
  <c r="M119" i="5" s="1"/>
  <c r="L118" i="5"/>
  <c r="K118" i="5"/>
  <c r="M118" i="5" s="1"/>
  <c r="L117" i="5"/>
  <c r="K117" i="5"/>
  <c r="M117" i="5" s="1"/>
  <c r="L116" i="5"/>
  <c r="K116" i="5"/>
  <c r="M116" i="5" s="1"/>
  <c r="L115" i="5"/>
  <c r="K115" i="5"/>
  <c r="M115" i="5" s="1"/>
  <c r="L114" i="5"/>
  <c r="K114" i="5"/>
  <c r="M114" i="5" s="1"/>
  <c r="L113" i="5"/>
  <c r="K113" i="5"/>
  <c r="M113" i="5" s="1"/>
  <c r="L112" i="5"/>
  <c r="K112" i="5"/>
  <c r="M112" i="5" s="1"/>
  <c r="L111" i="5"/>
  <c r="K111" i="5"/>
  <c r="M111" i="5" s="1"/>
  <c r="L110" i="5"/>
  <c r="K110" i="5"/>
  <c r="M110" i="5" s="1"/>
  <c r="L109" i="5"/>
  <c r="K109" i="5"/>
  <c r="M109" i="5" s="1"/>
  <c r="L108" i="5"/>
  <c r="K108" i="5"/>
  <c r="M108" i="5" s="1"/>
  <c r="L107" i="5"/>
  <c r="K107" i="5"/>
  <c r="M107" i="5" s="1"/>
  <c r="L106" i="5"/>
  <c r="K106" i="5"/>
  <c r="M106" i="5" s="1"/>
  <c r="L105" i="5"/>
  <c r="K105" i="5"/>
  <c r="M105" i="5" s="1"/>
  <c r="L104" i="5"/>
  <c r="K104" i="5"/>
  <c r="M104" i="5" s="1"/>
  <c r="L103" i="5"/>
  <c r="K103" i="5"/>
  <c r="M103" i="5" s="1"/>
  <c r="L102" i="5"/>
  <c r="K102" i="5"/>
  <c r="M102" i="5" s="1"/>
  <c r="L101" i="5"/>
  <c r="K101" i="5"/>
  <c r="M101" i="5" s="1"/>
  <c r="L100" i="5"/>
  <c r="K100" i="5"/>
  <c r="M100" i="5" s="1"/>
  <c r="L99" i="5"/>
  <c r="K99" i="5"/>
  <c r="M99" i="5" s="1"/>
  <c r="L98" i="5"/>
  <c r="K98" i="5"/>
  <c r="M98" i="5" s="1"/>
  <c r="L97" i="5"/>
  <c r="K97" i="5"/>
  <c r="M97" i="5" s="1"/>
  <c r="L96" i="5"/>
  <c r="K96" i="5"/>
  <c r="M96" i="5" s="1"/>
  <c r="L95" i="5"/>
  <c r="K95" i="5"/>
  <c r="M95" i="5" s="1"/>
  <c r="L94" i="5"/>
  <c r="K94" i="5"/>
  <c r="M94" i="5" s="1"/>
  <c r="L93" i="5"/>
  <c r="K93" i="5"/>
  <c r="M93" i="5" s="1"/>
  <c r="L92" i="5"/>
  <c r="K92" i="5"/>
  <c r="M92" i="5" s="1"/>
  <c r="L91" i="5"/>
  <c r="K91" i="5"/>
  <c r="M91" i="5" s="1"/>
  <c r="L90" i="5"/>
  <c r="K90" i="5"/>
  <c r="M90" i="5" s="1"/>
  <c r="L89" i="5"/>
  <c r="K89" i="5"/>
  <c r="M89" i="5" s="1"/>
  <c r="L88" i="5"/>
  <c r="K88" i="5"/>
  <c r="M88" i="5" s="1"/>
  <c r="L87" i="5"/>
  <c r="K87" i="5"/>
  <c r="M87" i="5" s="1"/>
  <c r="L86" i="5"/>
  <c r="K86" i="5"/>
  <c r="M86" i="5" s="1"/>
  <c r="L85" i="5"/>
  <c r="K85" i="5"/>
  <c r="M85" i="5" s="1"/>
  <c r="L84" i="5"/>
  <c r="K84" i="5"/>
  <c r="M84" i="5" s="1"/>
  <c r="L83" i="5"/>
  <c r="K83" i="5"/>
  <c r="M83" i="5" s="1"/>
  <c r="L82" i="5"/>
  <c r="K82" i="5"/>
  <c r="M82" i="5" s="1"/>
  <c r="L81" i="5"/>
  <c r="K81" i="5"/>
  <c r="M81" i="5" s="1"/>
  <c r="L80" i="5"/>
  <c r="K80" i="5"/>
  <c r="M80" i="5" s="1"/>
  <c r="L79" i="5"/>
  <c r="K79" i="5"/>
  <c r="M79" i="5" s="1"/>
  <c r="L78" i="5"/>
  <c r="K78" i="5"/>
  <c r="M78" i="5" s="1"/>
  <c r="L77" i="5"/>
  <c r="K77" i="5"/>
  <c r="M77" i="5" s="1"/>
  <c r="L76" i="5"/>
  <c r="K76" i="5"/>
  <c r="M76" i="5" s="1"/>
  <c r="L75" i="5"/>
  <c r="K75" i="5"/>
  <c r="M75" i="5" s="1"/>
  <c r="L74" i="5"/>
  <c r="K74" i="5"/>
  <c r="M74" i="5" s="1"/>
  <c r="L73" i="5"/>
  <c r="K73" i="5"/>
  <c r="M73" i="5" s="1"/>
  <c r="L72" i="5"/>
  <c r="K72" i="5"/>
  <c r="M72" i="5" s="1"/>
  <c r="L71" i="5"/>
  <c r="K71" i="5"/>
  <c r="M71" i="5" s="1"/>
  <c r="L70" i="5"/>
  <c r="K70" i="5"/>
  <c r="M70" i="5" s="1"/>
  <c r="L69" i="5"/>
  <c r="K69" i="5"/>
  <c r="M69" i="5" s="1"/>
  <c r="L68" i="5"/>
  <c r="K68" i="5"/>
  <c r="M68" i="5" s="1"/>
  <c r="L67" i="5"/>
  <c r="K67" i="5"/>
  <c r="M67" i="5" s="1"/>
  <c r="L66" i="5"/>
  <c r="K66" i="5"/>
  <c r="M66" i="5" s="1"/>
  <c r="L65" i="5"/>
  <c r="K65" i="5"/>
  <c r="M65" i="5" s="1"/>
  <c r="L64" i="5"/>
  <c r="K64" i="5"/>
  <c r="M64" i="5" s="1"/>
  <c r="L63" i="5"/>
  <c r="K63" i="5"/>
  <c r="M63" i="5" s="1"/>
  <c r="L62" i="5"/>
  <c r="K62" i="5"/>
  <c r="M62" i="5" s="1"/>
  <c r="L61" i="5"/>
  <c r="K61" i="5"/>
  <c r="M61" i="5" s="1"/>
  <c r="L60" i="5"/>
  <c r="K60" i="5"/>
  <c r="M60" i="5" s="1"/>
  <c r="L59" i="5"/>
  <c r="K59" i="5"/>
  <c r="M59" i="5" s="1"/>
  <c r="L58" i="5"/>
  <c r="K58" i="5"/>
  <c r="M58" i="5" s="1"/>
  <c r="L57" i="5"/>
  <c r="K57" i="5"/>
  <c r="M57" i="5" s="1"/>
  <c r="L56" i="5"/>
  <c r="K56" i="5"/>
  <c r="M56" i="5" s="1"/>
  <c r="L55" i="5"/>
  <c r="K55" i="5"/>
  <c r="M55" i="5" s="1"/>
  <c r="L54" i="5"/>
  <c r="K54" i="5"/>
  <c r="M54" i="5" s="1"/>
  <c r="L53" i="5"/>
  <c r="K53" i="5"/>
  <c r="M53" i="5" s="1"/>
  <c r="L52" i="5"/>
  <c r="K52" i="5"/>
  <c r="M52" i="5" s="1"/>
  <c r="L51" i="5"/>
  <c r="K51" i="5"/>
  <c r="M51" i="5" s="1"/>
  <c r="L50" i="5"/>
  <c r="K50" i="5"/>
  <c r="M50" i="5" s="1"/>
  <c r="L49" i="5"/>
  <c r="K49" i="5"/>
  <c r="M49" i="5" s="1"/>
  <c r="L48" i="5"/>
  <c r="K48" i="5"/>
  <c r="M48" i="5" s="1"/>
  <c r="L47" i="5"/>
  <c r="K47" i="5"/>
  <c r="M47" i="5" s="1"/>
  <c r="L46" i="5"/>
  <c r="K46" i="5"/>
  <c r="M46" i="5" s="1"/>
  <c r="L45" i="5"/>
  <c r="K45" i="5"/>
  <c r="M45" i="5" s="1"/>
  <c r="L44" i="5"/>
  <c r="K44" i="5"/>
  <c r="M44" i="5" s="1"/>
  <c r="L43" i="5"/>
  <c r="K43" i="5"/>
  <c r="M43" i="5" s="1"/>
  <c r="L42" i="5"/>
  <c r="K42" i="5"/>
  <c r="M42" i="5" s="1"/>
  <c r="L41" i="5"/>
  <c r="K41" i="5"/>
  <c r="M41" i="5" s="1"/>
  <c r="L40" i="5"/>
  <c r="K40" i="5"/>
  <c r="M40" i="5" s="1"/>
  <c r="L39" i="5"/>
  <c r="K39" i="5"/>
  <c r="M39" i="5" s="1"/>
  <c r="L38" i="5"/>
  <c r="K38" i="5"/>
  <c r="M38" i="5" s="1"/>
  <c r="L37" i="5"/>
  <c r="K37" i="5"/>
  <c r="M37" i="5" s="1"/>
  <c r="L36" i="5"/>
  <c r="K36" i="5"/>
  <c r="M36" i="5" s="1"/>
  <c r="L35" i="5"/>
  <c r="K35" i="5"/>
  <c r="M35" i="5" s="1"/>
  <c r="L34" i="5"/>
  <c r="K34" i="5"/>
  <c r="M34" i="5" s="1"/>
  <c r="L33" i="5"/>
  <c r="K33" i="5"/>
  <c r="M33" i="5" s="1"/>
  <c r="L32" i="5"/>
  <c r="K32" i="5"/>
  <c r="M32" i="5" s="1"/>
  <c r="L31" i="5"/>
  <c r="K31" i="5"/>
  <c r="M31" i="5" s="1"/>
  <c r="L30" i="5"/>
  <c r="K30" i="5"/>
  <c r="M30" i="5" s="1"/>
  <c r="L29" i="5"/>
  <c r="K29" i="5"/>
  <c r="M29" i="5" s="1"/>
  <c r="L28" i="5"/>
  <c r="K28" i="5"/>
  <c r="M28" i="5" s="1"/>
  <c r="L27" i="5"/>
  <c r="K27" i="5"/>
  <c r="M27" i="5" s="1"/>
  <c r="L26" i="5"/>
  <c r="K26" i="5"/>
  <c r="M26" i="5" s="1"/>
  <c r="L25" i="5"/>
  <c r="K25" i="5"/>
  <c r="M25" i="5" s="1"/>
  <c r="L24" i="5"/>
  <c r="K24" i="5"/>
  <c r="M24" i="5" s="1"/>
  <c r="L23" i="5"/>
  <c r="K23" i="5"/>
  <c r="M23" i="5" s="1"/>
  <c r="L22" i="5"/>
  <c r="K22" i="5"/>
  <c r="M22" i="5" s="1"/>
  <c r="L21" i="5"/>
  <c r="K21" i="5"/>
  <c r="M21" i="5" s="1"/>
  <c r="L20" i="5"/>
  <c r="K20" i="5"/>
  <c r="M20" i="5" s="1"/>
  <c r="L19" i="5"/>
  <c r="K19" i="5"/>
  <c r="M19" i="5" s="1"/>
  <c r="L18" i="5"/>
  <c r="K18" i="5"/>
  <c r="M18" i="5" s="1"/>
  <c r="L17" i="5"/>
  <c r="K17" i="5"/>
  <c r="M17" i="5" s="1"/>
  <c r="L16" i="5"/>
  <c r="K16" i="5"/>
  <c r="M16" i="5" s="1"/>
  <c r="L15" i="5"/>
  <c r="K15" i="5"/>
  <c r="M15" i="5" s="1"/>
  <c r="L14" i="5"/>
  <c r="K14" i="5"/>
  <c r="M14" i="5" s="1"/>
  <c r="L13" i="5"/>
  <c r="K13" i="5"/>
  <c r="M13" i="5" s="1"/>
  <c r="L12" i="5"/>
  <c r="K12" i="5"/>
  <c r="M12" i="5" s="1"/>
  <c r="L11" i="5"/>
  <c r="K11" i="5"/>
  <c r="M11" i="5" s="1"/>
  <c r="L10" i="5"/>
  <c r="K10" i="5"/>
  <c r="M10" i="5" s="1"/>
  <c r="L9" i="5"/>
  <c r="K9" i="5"/>
  <c r="M9" i="5" s="1"/>
  <c r="L8" i="5"/>
  <c r="K8" i="5"/>
  <c r="M8" i="5" s="1"/>
  <c r="L7" i="5"/>
  <c r="K7" i="5"/>
  <c r="M7" i="5" s="1"/>
  <c r="L6" i="5"/>
  <c r="K6" i="5"/>
  <c r="M6" i="5" s="1"/>
  <c r="L5" i="5"/>
  <c r="K5" i="5"/>
  <c r="M5" i="5" s="1"/>
  <c r="L4" i="5"/>
  <c r="K4" i="5"/>
  <c r="M4" i="5" s="1"/>
  <c r="L3" i="5"/>
  <c r="K3" i="5"/>
  <c r="M3" i="5" s="1"/>
</calcChain>
</file>

<file path=xl/sharedStrings.xml><?xml version="1.0" encoding="utf-8"?>
<sst xmlns="http://schemas.openxmlformats.org/spreadsheetml/2006/main" count="1383" uniqueCount="334">
  <si>
    <t>Document Type</t>
  </si>
  <si>
    <t>Document Name</t>
  </si>
  <si>
    <t>Document notes</t>
  </si>
  <si>
    <t>Approved or Signed Date</t>
  </si>
  <si>
    <t>Retention trigger</t>
  </si>
  <si>
    <t>Entered by</t>
  </si>
  <si>
    <t>Appointment</t>
  </si>
  <si>
    <t>Annual review - Academic</t>
  </si>
  <si>
    <t>https://admin.artsci.washington.edu/personnel/faculty-conference-chair</t>
  </si>
  <si>
    <t>Date of review</t>
  </si>
  <si>
    <t>Automatically triggered in DocFinity</t>
  </si>
  <si>
    <t>Department</t>
  </si>
  <si>
    <t>Annual review - Staff</t>
  </si>
  <si>
    <t>https://hr.uw.edu/ops/performance-management/work-performance-for-employees/</t>
  </si>
  <si>
    <t>Background Check - Academic</t>
  </si>
  <si>
    <t xml:space="preserve">Note: only save the confirmation page, not the full check. </t>
  </si>
  <si>
    <t>Date that check was complete</t>
  </si>
  <si>
    <t>Manually entered upon termination</t>
  </si>
  <si>
    <t>Dean's Office</t>
  </si>
  <si>
    <t>Background Check - Staff</t>
  </si>
  <si>
    <t>Chair/Director Meeting</t>
  </si>
  <si>
    <t xml:space="preserve">A letter outlining the faculty conference with the chair.  For more information, see https://admin.artsci.washington.edu/academic-personnel/faculty-conference-chair </t>
  </si>
  <si>
    <t>Date of meeting</t>
  </si>
  <si>
    <t>Clock Extension Letter</t>
  </si>
  <si>
    <t>A letter from the faculty member requesting an year be waived from their tenure clock. For more information see: https://ap.washington.edu/ahr/working/promotion-and-tenure-extensions/</t>
  </si>
  <si>
    <t>Date of request</t>
  </si>
  <si>
    <t>CV/Bibliography</t>
  </si>
  <si>
    <t>Date of submission</t>
  </si>
  <si>
    <t>Degree Verification</t>
  </si>
  <si>
    <t xml:space="preserve">Copy of terminal degree and/or transcriptions with degree date. </t>
  </si>
  <si>
    <t>Date of degree</t>
  </si>
  <si>
    <t>Endowment Appointment</t>
  </si>
  <si>
    <t>Endowment appointment letters</t>
  </si>
  <si>
    <t>Effective date of endowment</t>
  </si>
  <si>
    <t>Final Terms of New Appointment</t>
  </si>
  <si>
    <t>See Step 12 at https://admin.artsci.washington.edu/personnel/new-permanent-faculty-hires-position-management#NewPM</t>
  </si>
  <si>
    <t>Effective date of appointment</t>
  </si>
  <si>
    <t>Hiring Packet</t>
  </si>
  <si>
    <t>Academic - contents determined by title.  See OAP Titles and Ranks page (https://ap.washington.edu/ahr/academic-titles-ranks/) for specifics.</t>
  </si>
  <si>
    <t>Joint Appointment Tenure (Eligibility) Agreement</t>
  </si>
  <si>
    <t>https://ap.washington.edu/ahr/actions/adding-updating/changing-appointments/adding-secondary-appointments/</t>
  </si>
  <si>
    <t>Effective date of joint appointment</t>
  </si>
  <si>
    <t>Joint Appointment Tenure (Eligibility) Allocation Confirmation</t>
  </si>
  <si>
    <t>Memorandum of Understanding</t>
  </si>
  <si>
    <t xml:space="preserve">A template is available at https://admin.artsci.washington.edu/general/forms-checklists-and-samples#AP. </t>
  </si>
  <si>
    <t>Date signed</t>
  </si>
  <si>
    <t>Offer Letter - Academic</t>
  </si>
  <si>
    <t xml:space="preserve">This includes all new offers of employment, including administrative appointments letters. </t>
  </si>
  <si>
    <t>Offer Letter - Staff</t>
  </si>
  <si>
    <t>Also referred to as an appointment or hire letter.</t>
  </si>
  <si>
    <t>Outside Work for Compensation (Form 1460)</t>
  </si>
  <si>
    <t>https://www.washington.edu/research/compliance/outside-professional-work-for-compensation-form-1460/</t>
  </si>
  <si>
    <t>Start date of outside work</t>
  </si>
  <si>
    <t>Enter date outside work ends</t>
  </si>
  <si>
    <t>Position Review</t>
  </si>
  <si>
    <t>Staff only - see https://hr.uw.edu/comp/professional-staff/position-and-salary-review/ for more information</t>
  </si>
  <si>
    <t>Effective date of position review</t>
  </si>
  <si>
    <t>Enter date when updated</t>
  </si>
  <si>
    <t>Postdoctoral Scholar Data Sheet</t>
  </si>
  <si>
    <t>https://ap.washington.edu/wp-content/uploads/Template_clean-draft_fillable_FINAL.pdf</t>
  </si>
  <si>
    <t>Postdoctoral Scholar Exception Form</t>
  </si>
  <si>
    <t>https://ap.washington.edu/wp-content/uploads/pds_exception-med_05072019.pdf</t>
  </si>
  <si>
    <t>Effective date of exception</t>
  </si>
  <si>
    <t>Reappointment Letter - Academic</t>
  </si>
  <si>
    <t>Letter issued to faculty at the time of reappointment.  This may be issued by the department or the Dean's office, depending on the title.  For more information on reappointments, see https://admin.artsci.washington.edu/personnel/reappointment-procedures</t>
  </si>
  <si>
    <t>Effective date of reappointment</t>
  </si>
  <si>
    <t>Department to upload reappointmetns manually entered into Workday.  Dean's office to upload packets submitted via Interfolio</t>
  </si>
  <si>
    <t>Reappointment Letter - Staff</t>
  </si>
  <si>
    <t>Reappointment Packet</t>
  </si>
  <si>
    <t>Save a snapshot of the packet as submitted at the time</t>
  </si>
  <si>
    <t>Sexual Misconduct Disclosure - Faculty</t>
  </si>
  <si>
    <t>PDF submitted by new hire, preferrably before an offer is made (https://ap.washington.edu/ahr/policies/recruitment/planning/sexual-misconduct-disclosure/)</t>
  </si>
  <si>
    <t>Date of signature</t>
  </si>
  <si>
    <t>Sexual Misconduct Disclosure - Staff</t>
  </si>
  <si>
    <t>Entered as part of UW Hires application</t>
  </si>
  <si>
    <t>Telework Agreement</t>
  </si>
  <si>
    <t>https://admin.artsci.washington.edu/personnel/telework-forms-requests</t>
  </si>
  <si>
    <t>Effective date of telework agreement</t>
  </si>
  <si>
    <t>Yearly Activity Report</t>
  </si>
  <si>
    <t>A faculty members annual report on teaching, research, and service accomplishments</t>
  </si>
  <si>
    <t>Start date of year being summarized</t>
  </si>
  <si>
    <t>Compensation</t>
  </si>
  <si>
    <t>A/B Retention Salary Adjustment Request</t>
  </si>
  <si>
    <t>https://ap.washington.edu/ahr/policies/compensation/salary-adjustments/ab-retention-salary-adjustments/</t>
  </si>
  <si>
    <t>Effective date of salary increase</t>
  </si>
  <si>
    <t>A/B Retention Salary Agreement</t>
  </si>
  <si>
    <t>Merit Letter - Academic</t>
  </si>
  <si>
    <t>Notice of merit increase</t>
  </si>
  <si>
    <t>Merit Letter - Staff</t>
  </si>
  <si>
    <t>Report of Competitive Offer</t>
  </si>
  <si>
    <t>https://uwnetid-my.sharepoint.com/personal/casbox_uw_edu/Casbox/Shared%20Documents/Shared%20by%20Everyone/Competitive%20offer%20report.pdf</t>
  </si>
  <si>
    <t>Retention Salary Adjustment</t>
  </si>
  <si>
    <t>https://ap.washington.edu/ahr/policies/compensation/salary-adjustments/retention-salary-adjustments/</t>
  </si>
  <si>
    <t>Summer Salary Notification</t>
  </si>
  <si>
    <t>An offer letter outlining summer salary</t>
  </si>
  <si>
    <t>Employee Relations</t>
  </si>
  <si>
    <t>Disciplinary Letter - Academic</t>
  </si>
  <si>
    <t>Date of issue</t>
  </si>
  <si>
    <t>Disciplinary Letter - Staff</t>
  </si>
  <si>
    <t>Settlement Agreement - Academic</t>
  </si>
  <si>
    <t>Settlement Agreement - Staff</t>
  </si>
  <si>
    <t>Leave</t>
  </si>
  <si>
    <t>Application for Sabbatical Leave - Academic</t>
  </si>
  <si>
    <t>Sabbatical form, as well as all other required supporting documents.</t>
  </si>
  <si>
    <t>Effective date of sabbatical</t>
  </si>
  <si>
    <t>Application for Sabbatical Leave - Staff</t>
  </si>
  <si>
    <t>Leave without pay</t>
  </si>
  <si>
    <t>https://ap.washington.edu/ahr/working/leaves/faculty-leaves/leave-without-pay/</t>
  </si>
  <si>
    <t>Effective date of leave</t>
  </si>
  <si>
    <t>Separation</t>
  </si>
  <si>
    <t>Resignation Letter - Academic</t>
  </si>
  <si>
    <t>Notice that a faculty member is resigning or retiring - emails are OK, so long as they are converted to PDF and contain the necessary details outlined at https://admin.artsci.washington.edu/personnel/resignation-and-retirement-letters</t>
  </si>
  <si>
    <t>Effective date of resignation</t>
  </si>
  <si>
    <t>Resignation Letter Staff</t>
  </si>
  <si>
    <t xml:space="preserve">Notice that a staff member is leaving their positions - emails are OK, so long as they are converted to PDF and clearly state the last day of work. </t>
  </si>
  <si>
    <t>VRI Final Approval</t>
  </si>
  <si>
    <t>VRI Notice of Interest</t>
  </si>
  <si>
    <t>Visa - E3</t>
  </si>
  <si>
    <t>E3: Visa Request/ Supporting Documents</t>
  </si>
  <si>
    <t>Effective date of visa</t>
  </si>
  <si>
    <t>Administrative Support Team</t>
  </si>
  <si>
    <t>Visa - H</t>
  </si>
  <si>
    <t>H: Visa Request/ Supporting Documents</t>
  </si>
  <si>
    <t>Visa - J</t>
  </si>
  <si>
    <t>J: Amended / Extended DS-2019</t>
  </si>
  <si>
    <t>J: Amendment / Extension Visa Request</t>
  </si>
  <si>
    <t>J: DS-2019 Documents</t>
  </si>
  <si>
    <t>J: Visa Request/ Supporting Documents</t>
  </si>
  <si>
    <t>J: VISIT VISER Request/ Supporting Documents</t>
  </si>
  <si>
    <t>Visa - O1</t>
  </si>
  <si>
    <t>O1: Visa Request/ Supporting Documents</t>
  </si>
  <si>
    <t>Visa - Permanent Residence</t>
  </si>
  <si>
    <t>Green Card Request/ Supporting Documents</t>
  </si>
  <si>
    <t>Effective date of permanent residence</t>
  </si>
  <si>
    <t>Visa - TN</t>
  </si>
  <si>
    <t>TN: Visa Request/ Supporting Documents</t>
  </si>
  <si>
    <t xml:space="preserve">ID </t>
  </si>
  <si>
    <t>EDMS Access by Document Name</t>
  </si>
  <si>
    <t>AP Employees</t>
  </si>
  <si>
    <t>AP Employees- Restricted</t>
  </si>
  <si>
    <t>ISO</t>
  </si>
  <si>
    <t xml:space="preserve">Executive </t>
  </si>
  <si>
    <t>Administrator</t>
  </si>
  <si>
    <t>Public Records Response Group</t>
  </si>
  <si>
    <t>Comments</t>
  </si>
  <si>
    <t>DocNameId</t>
  </si>
  <si>
    <t>Calculated WCC account</t>
  </si>
  <si>
    <t>edmst07, Carla, Steph, Jesse, David</t>
  </si>
  <si>
    <t>edmst03, Kimberlee, Jim, Sunday, Paul, Rodan</t>
  </si>
  <si>
    <t>edmst04, Kimberlee, Ursula, Susan L, Johanna, Holly</t>
  </si>
  <si>
    <t>edmst05, Cheryl, Peg, Shelley, Tanya</t>
  </si>
  <si>
    <t>edmst01, Susan, John</t>
  </si>
  <si>
    <t>edmst06, Students</t>
  </si>
  <si>
    <t>Adjunct Appointment Letter</t>
  </si>
  <si>
    <t>X</t>
  </si>
  <si>
    <t>XXXXXX</t>
  </si>
  <si>
    <t>CON-HR-00018-AcademicPersonnel-Confidential-1</t>
  </si>
  <si>
    <t>Appointment Documents</t>
  </si>
  <si>
    <t xml:space="preserve">Potential new document name to include: CV, Job ad, </t>
  </si>
  <si>
    <t>XX-XXX</t>
  </si>
  <si>
    <t>CON-HR-00018-AcademicPersonnel-Confidential-2</t>
  </si>
  <si>
    <t xml:space="preserve">Appointment Letters </t>
  </si>
  <si>
    <t>Potential new document name to include: Chair's letter, Dean's letter, adjunct appt letter, joint appt tenure, joint appt tenure allocation</t>
  </si>
  <si>
    <t>-X-XXX</t>
  </si>
  <si>
    <t>CON-HR-00018-AcademicPersonnel-Confidential-3</t>
  </si>
  <si>
    <t>Background Check</t>
  </si>
  <si>
    <t>--XXXX</t>
  </si>
  <si>
    <t>CON-HR-00018-AcademicPersonnel-Confidential-4</t>
  </si>
  <si>
    <t>Chair/Director's Letter</t>
  </si>
  <si>
    <t>Clock Extension Request Letter</t>
  </si>
  <si>
    <t>Dean/Chancellor Letter</t>
  </si>
  <si>
    <t xml:space="preserve">Appointment </t>
  </si>
  <si>
    <t>Endowment Agreement</t>
  </si>
  <si>
    <t>Potential new document name to include all hiring documents</t>
  </si>
  <si>
    <t xml:space="preserve">Job Advertisement </t>
  </si>
  <si>
    <t>Joint Appointment Tenure (Eligibility) Allocation Confirm</t>
  </si>
  <si>
    <t>Letter of Recommendation</t>
  </si>
  <si>
    <t>Offer Letter</t>
  </si>
  <si>
    <t>Reappointment Letter</t>
  </si>
  <si>
    <t>Merit Letter</t>
  </si>
  <si>
    <t xml:space="preserve">Retention Salary Adjustment </t>
  </si>
  <si>
    <t>Disciplinary Letter</t>
  </si>
  <si>
    <t>Employee Letter</t>
  </si>
  <si>
    <t>Settlement Agreement</t>
  </si>
  <si>
    <t>Application for Sabbatical Leave</t>
  </si>
  <si>
    <t>Family Member's Serious Health Condition</t>
  </si>
  <si>
    <t>Fitness for Duty Certification</t>
  </si>
  <si>
    <t>FMLA/Sick Leave approval letter</t>
  </si>
  <si>
    <t>Leave Certification for Victims of Domestic Violence</t>
  </si>
  <si>
    <t>Leave Without Pay approval letter</t>
  </si>
  <si>
    <t>Maternity-Related Disability and Parental Leave</t>
  </si>
  <si>
    <t>Military Caregiver Leave Req- Injury/Illness of a Veteran</t>
  </si>
  <si>
    <t>Military Fam Leave Req for Injury/Illness of Service Member</t>
  </si>
  <si>
    <t>Military Family Leave Request- Qualifing Exigency</t>
  </si>
  <si>
    <t>Parental Leave for Parent other than Birth Mother</t>
  </si>
  <si>
    <t>Personal Serious Health Condition</t>
  </si>
  <si>
    <t>VRI Notice of Intent</t>
  </si>
  <si>
    <t>Resignation Letter</t>
  </si>
  <si>
    <t xml:space="preserve">E3: Petition </t>
  </si>
  <si>
    <t>E3: Adjudication Documents</t>
  </si>
  <si>
    <t>E3: Public Access File</t>
  </si>
  <si>
    <t>E3: Withdrawal Documents</t>
  </si>
  <si>
    <t>H: Petition</t>
  </si>
  <si>
    <t>H: Public Access File</t>
  </si>
  <si>
    <t>H: Adjudication Documents</t>
  </si>
  <si>
    <t>H: Withdrawal Documents</t>
  </si>
  <si>
    <t>H: Deemed Export Compliance Attestation</t>
  </si>
  <si>
    <t>J: Check-in Documents</t>
  </si>
  <si>
    <t>J: Out of Country Request Form</t>
  </si>
  <si>
    <t>J: Outside Work Authorization Documents</t>
  </si>
  <si>
    <t>J: Request for Family DS-2019 Documents</t>
  </si>
  <si>
    <t>J: Family DS-2019</t>
  </si>
  <si>
    <t>J: Transfer Verification Form</t>
  </si>
  <si>
    <t>J: Update Address Form</t>
  </si>
  <si>
    <t>J: 212(e) Waiver Documents</t>
  </si>
  <si>
    <t xml:space="preserve">O1: Petition </t>
  </si>
  <si>
    <t>O1: Adjudication Documents</t>
  </si>
  <si>
    <t>O1: Withdrawal Documents</t>
  </si>
  <si>
    <t>O1: Deemed Export Compliance Attestation</t>
  </si>
  <si>
    <t>I-485 Supplement J Confirmation of Bona Fide Job Offer</t>
  </si>
  <si>
    <t>I-140 Petition</t>
  </si>
  <si>
    <t>PERM Documents</t>
  </si>
  <si>
    <t>I-140 Adjudication Documents</t>
  </si>
  <si>
    <t>Green Card</t>
  </si>
  <si>
    <t>I-140 Withdrawal Documents</t>
  </si>
  <si>
    <t xml:space="preserve">TN: Petition </t>
  </si>
  <si>
    <t xml:space="preserve">TN: Visa Request/ Supporting Documents </t>
  </si>
  <si>
    <t xml:space="preserve">TN: Adjudication Documents </t>
  </si>
  <si>
    <t>TN: Withdrawal Documents</t>
  </si>
  <si>
    <t>Title Change Form (working title)</t>
  </si>
  <si>
    <t>Actual Wage Memorandum</t>
  </si>
  <si>
    <t>Visa - H / TN / E3 / O1</t>
  </si>
  <si>
    <t>Beneficiary Notice Cover Sheet</t>
  </si>
  <si>
    <t>ETA-9035 Labor Conditions Application</t>
  </si>
  <si>
    <t>ETA-9141 Prevailing Wage Determination for H / E3</t>
  </si>
  <si>
    <t>H Visa Request</t>
  </si>
  <si>
    <t>H-1B Filing Checklist</t>
  </si>
  <si>
    <t>H-1B/E3/TN Visa Intake</t>
  </si>
  <si>
    <t>I-129 Petition for Alien Worker</t>
  </si>
  <si>
    <t>I-797 Approval Notice for I-129 Petition</t>
  </si>
  <si>
    <t>I-797 Receipt Notice for I-129 Petition</t>
  </si>
  <si>
    <t>I-907 Premium Processing Request</t>
  </si>
  <si>
    <t>Interfiled Documents for I-129 Petition</t>
  </si>
  <si>
    <t>Prevailing Wage Intake Form</t>
  </si>
  <si>
    <t>Request for Evidence (RFE) Response for I-129 petition</t>
  </si>
  <si>
    <t>USCIS Request for Evidence for I-129 petition</t>
  </si>
  <si>
    <t>Verification of Posting for Labor Conditions Application</t>
  </si>
  <si>
    <t>Withdrawal Letter for I-129 petition</t>
  </si>
  <si>
    <t>DS-2019 Cert of Eligibility for Exchange Visitor Status</t>
  </si>
  <si>
    <t>Insurance Compliance Statement</t>
  </si>
  <si>
    <t>J Visa Request</t>
  </si>
  <si>
    <t>J-1 Outside Work Request</t>
  </si>
  <si>
    <t>J-1 Visa Intake</t>
  </si>
  <si>
    <t>Out of Country Request Form</t>
  </si>
  <si>
    <t>Outside Work Authorization Letter</t>
  </si>
  <si>
    <t>Request for J-2 to Join J-1</t>
  </si>
  <si>
    <t>Transfer Verification Form</t>
  </si>
  <si>
    <t>Update Address Form</t>
  </si>
  <si>
    <t>Application for Permanent Labor Certification Checklist</t>
  </si>
  <si>
    <t>Competitive Recruitment Report</t>
  </si>
  <si>
    <t>Employer Declaration</t>
  </si>
  <si>
    <t>ETA-9089 Application for Permanent Labor Certification</t>
  </si>
  <si>
    <t>ETA-9141 Prevailing Wage Determination for Perm Labor Cert</t>
  </si>
  <si>
    <t>I-140 Immigrant Petition</t>
  </si>
  <si>
    <t>I-797 Approval Notice for I-140 Petition</t>
  </si>
  <si>
    <t>I-797 Receipt Notice for I-140 Petition</t>
  </si>
  <si>
    <t>I-907 Premium Processing Request for I-140 Petition</t>
  </si>
  <si>
    <t>Posted Notice for Permanent Labor Certification</t>
  </si>
  <si>
    <t>Provost Letter for I-140 petition</t>
  </si>
  <si>
    <t>Request for Evidence (RFE) Response for I-140 petition</t>
  </si>
  <si>
    <t>Request for Reconsideration</t>
  </si>
  <si>
    <t>USCIS Request for Evidence for I-140 petition</t>
  </si>
  <si>
    <t>Withdrawal Letter for I-140 petition</t>
  </si>
  <si>
    <t>I-94 Record</t>
  </si>
  <si>
    <t>Visa - General</t>
  </si>
  <si>
    <t>Maintenance of Status/i-94 Consent Form</t>
  </si>
  <si>
    <t>Passport Photocopies</t>
  </si>
  <si>
    <t>Permanent Residence Card</t>
  </si>
  <si>
    <t>Visa Correspondence</t>
  </si>
  <si>
    <t>Visa Documentation</t>
  </si>
  <si>
    <t>Visa- General</t>
  </si>
  <si>
    <t>Changed title to get char total under 60</t>
  </si>
  <si>
    <t>Changed title to get char total under 61</t>
  </si>
  <si>
    <t>Changed title to get char total under 62</t>
  </si>
  <si>
    <t>Changed title to get char total under 63</t>
  </si>
  <si>
    <t>Changed title to get char total under 64</t>
  </si>
  <si>
    <t>UW Group 1</t>
  </si>
  <si>
    <t>UW Group 2</t>
  </si>
  <si>
    <t>UW Group 3</t>
  </si>
  <si>
    <t>UW Group 4</t>
  </si>
  <si>
    <t>UW Group 5</t>
  </si>
  <si>
    <t>Potential AP Members</t>
  </si>
  <si>
    <t>Student, 
AHR Specialists</t>
  </si>
  <si>
    <t>AHR Consultant</t>
  </si>
  <si>
    <t>Visa</t>
  </si>
  <si>
    <t xml:space="preserve">Executive Leadership </t>
  </si>
  <si>
    <t>Management</t>
  </si>
  <si>
    <t>Business Analyst</t>
  </si>
  <si>
    <t>Public Records Response</t>
  </si>
  <si>
    <t>Document 
Types</t>
  </si>
  <si>
    <t>Compensation Documents</t>
  </si>
  <si>
    <t>Correspondence Documents</t>
  </si>
  <si>
    <t>HIPAA stuff</t>
  </si>
  <si>
    <t>Leave Documents</t>
  </si>
  <si>
    <t>Merit</t>
  </si>
  <si>
    <t>Visa Documents</t>
  </si>
  <si>
    <t>Disciplinary Documents?*</t>
  </si>
  <si>
    <t>Actions</t>
  </si>
  <si>
    <t xml:space="preserve">Edit </t>
  </si>
  <si>
    <t>Delete (Phase 2)</t>
  </si>
  <si>
    <t>*Would need to add a Document Type for this</t>
  </si>
  <si>
    <t>Note: If someone can upload or scan a document, they can view it</t>
  </si>
  <si>
    <t>Would anyone not be allowed to upload/scan documents? Or, if they can view it, we assume they can upload it or scan it?</t>
  </si>
  <si>
    <t>Document Types</t>
  </si>
  <si>
    <t>https://docs.google.com/spreadsheets/d/1L-oGHrfRqZLqibAWcSlvuimbUTaaAEjDarxoq4QVaYw/edit#gid=1458744838</t>
  </si>
  <si>
    <t>Record Category</t>
  </si>
  <si>
    <t>Record Type</t>
  </si>
  <si>
    <t>ASE Documents</t>
  </si>
  <si>
    <t>Student Hourly Documents</t>
  </si>
  <si>
    <t>Appoinment</t>
  </si>
  <si>
    <t>ASE Offer/Appointment Letter</t>
  </si>
  <si>
    <t>ASE Annual Review</t>
  </si>
  <si>
    <t>ASE Job Description</t>
  </si>
  <si>
    <t>ASE Teaching Observation</t>
  </si>
  <si>
    <t>ASE Disciplinary Letter</t>
  </si>
  <si>
    <t>Student Hourly Offer/Appointment Letter</t>
  </si>
  <si>
    <t>Student Hourly Annual Review</t>
  </si>
  <si>
    <t>Student Hourly Job Description</t>
  </si>
  <si>
    <t>Student Hourly Teaching Observation</t>
  </si>
  <si>
    <t>Student Hourly Disciplinary Letter</t>
  </si>
  <si>
    <t>Fellowship Salary Support</t>
  </si>
  <si>
    <t>College Council Appointment</t>
  </si>
  <si>
    <t>Disability Accommodation Approval</t>
  </si>
  <si>
    <t>FLSA Eligibility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</si>
</sst>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ont>
    <font>
      <sz val="10"/>
      <color theme="1"/>
      <name val="Calibri"/>
      <family val="2"/>
    </font>
    <font>
      <b/>
      <sz val="11"/>
      <color theme="1"/>
      <name val="Arial"/>
      <family val="2"/>
    </font>
    <font>
      <b/>
      <sz val="10"/>
      <color theme="1"/>
      <name val="Arial"/>
      <family val="2"/>
    </font>
    <font>
      <sz val="10"/>
      <color theme="1"/>
      <name val="Arial"/>
      <family val="2"/>
    </font>
    <font>
      <sz val="10"/>
      <color rgb="FF0000FF"/>
      <name val="Arial"/>
      <family val="2"/>
    </font>
    <font>
      <sz val="10"/>
      <name val="Arial"/>
      <family val="2"/>
    </font>
    <font>
      <sz val="11"/>
      <color rgb="FF000000"/>
      <name val="Inconsolata"/>
    </font>
    <font>
      <sz val="10"/>
      <color rgb="FFFF0000"/>
      <name val="Arial"/>
      <family val="2"/>
    </font>
    <font>
      <sz val="10"/>
      <color rgb="FF0B5394"/>
      <name val="Arial"/>
      <family val="2"/>
    </font>
    <font>
      <sz val="11"/>
      <color rgb="FF0000FF"/>
      <name val="Calibri"/>
      <family val="2"/>
    </font>
    <font>
      <sz val="10"/>
      <color rgb="FF0000FF"/>
      <name val="Calibri"/>
      <family val="2"/>
    </font>
    <font>
      <strike/>
      <sz val="10"/>
      <color theme="1"/>
      <name val="Arial"/>
      <family val="2"/>
    </font>
    <font>
      <strike/>
      <sz val="10"/>
      <color rgb="FF0B5394"/>
      <name val="Arial"/>
      <family val="2"/>
    </font>
    <font>
      <u/>
      <sz val="10"/>
      <color rgb="FF0000FF"/>
      <name val="Arial"/>
      <family val="2"/>
    </font>
    <font>
      <u/>
      <sz val="10"/>
      <color theme="10"/>
      <name val="Arial"/>
      <family val="2"/>
    </font>
    <font>
      <b/>
      <sz val="11"/>
      <name val="Times New Roman"/>
      <family val="1"/>
    </font>
    <font>
      <b/>
      <sz val="11"/>
      <color theme="1"/>
      <name val="Times New Roman"/>
      <family val="1"/>
    </font>
    <font>
      <sz val="11"/>
      <color theme="1"/>
      <name val="Times New Roman"/>
      <family val="1"/>
    </font>
    <font>
      <sz val="11"/>
      <color rgb="FF000000"/>
      <name val="Times New Roman"/>
      <family val="1"/>
    </font>
    <font>
      <u/>
      <sz val="11"/>
      <color theme="10"/>
      <name val="Times New Roman"/>
      <family val="1"/>
    </font>
    <font>
      <b/>
      <sz val="11"/>
      <color rgb="FF000000"/>
      <name val="Times New Roman"/>
      <family val="1"/>
    </font>
  </fonts>
  <fills count="14">
    <fill>
      <patternFill patternType="none"/>
    </fill>
    <fill>
      <patternFill patternType="gray125"/>
    </fill>
    <fill>
      <patternFill patternType="solid">
        <fgColor rgb="FF8E7CC3"/>
        <bgColor rgb="FF8E7CC3"/>
      </patternFill>
    </fill>
    <fill>
      <patternFill patternType="solid">
        <fgColor rgb="FF6AA84F"/>
        <bgColor rgb="FF6AA84F"/>
      </patternFill>
    </fill>
    <fill>
      <patternFill patternType="solid">
        <fgColor rgb="FF76A5AF"/>
        <bgColor rgb="FF76A5AF"/>
      </patternFill>
    </fill>
    <fill>
      <patternFill patternType="solid">
        <fgColor rgb="FF6D9EEB"/>
        <bgColor rgb="FF6D9EEB"/>
      </patternFill>
    </fill>
    <fill>
      <patternFill patternType="solid">
        <fgColor rgb="FF6FA8DC"/>
        <bgColor rgb="FF6FA8DC"/>
      </patternFill>
    </fill>
    <fill>
      <patternFill patternType="solid">
        <fgColor rgb="FFC27BA0"/>
        <bgColor rgb="FFC27BA0"/>
      </patternFill>
    </fill>
    <fill>
      <patternFill patternType="solid">
        <fgColor rgb="FFA64D79"/>
        <bgColor rgb="FFA64D79"/>
      </patternFill>
    </fill>
    <fill>
      <patternFill patternType="solid">
        <fgColor rgb="FFCC4125"/>
        <bgColor rgb="FFCC4125"/>
      </patternFill>
    </fill>
    <fill>
      <patternFill patternType="solid">
        <fgColor rgb="FFE69138"/>
        <bgColor rgb="FFE69138"/>
      </patternFill>
    </fill>
    <fill>
      <patternFill patternType="solid">
        <fgColor rgb="FF45818E"/>
        <bgColor rgb="FF45818E"/>
      </patternFill>
    </fill>
    <fill>
      <patternFill patternType="solid">
        <fgColor rgb="FF134F5C"/>
        <bgColor rgb="FF134F5C"/>
      </patternFill>
    </fill>
    <fill>
      <patternFill patternType="solid">
        <fgColor rgb="FFFFFFFF"/>
        <bgColor indexed="64"/>
      </patternFill>
    </fill>
  </fills>
  <borders count="1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double">
        <color rgb="FF000000"/>
      </left>
      <right style="double">
        <color rgb="FF000000"/>
      </right>
      <top style="thin">
        <color rgb="FF000000"/>
      </top>
      <bottom style="double">
        <color rgb="FF000000"/>
      </bottom>
      <diagonal/>
    </border>
  </borders>
  <cellStyleXfs count="2">
    <xf numFmtId="0" fontId="0" fillId="0" borderId="0"/>
    <xf numFmtId="0" fontId="15" fillId="0" borderId="0" applyNumberFormat="0" applyFill="0" applyBorder="0" applyAlignment="0" applyProtection="0"/>
  </cellStyleXfs>
  <cellXfs count="71">
    <xf numFmtId="0" fontId="0" fillId="0" borderId="0" xfId="0"/>
    <xf numFmtId="0" fontId="3" fillId="0" borderId="0" xfId="0" applyFont="1"/>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Alignment="1">
      <alignment vertical="top"/>
    </xf>
    <xf numFmtId="0" fontId="4" fillId="0" borderId="0" xfId="0" applyFont="1" applyAlignment="1">
      <alignment horizontal="center"/>
    </xf>
    <xf numFmtId="0" fontId="4" fillId="0" borderId="0" xfId="0" applyFont="1"/>
    <xf numFmtId="0" fontId="5" fillId="0" borderId="0" xfId="0" applyFont="1"/>
    <xf numFmtId="0" fontId="4" fillId="0" borderId="0" xfId="0" applyFont="1" applyAlignment="1">
      <alignment vertical="top"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0" xfId="0" applyFont="1"/>
    <xf numFmtId="0" fontId="8" fillId="0" borderId="0" xfId="0" applyFont="1" applyAlignment="1">
      <alignment vertical="top" wrapText="1"/>
    </xf>
    <xf numFmtId="0" fontId="9" fillId="0" borderId="0" xfId="0" applyFont="1"/>
    <xf numFmtId="0" fontId="8" fillId="0" borderId="0" xfId="0" applyFont="1" applyAlignment="1">
      <alignment vertical="top"/>
    </xf>
    <xf numFmtId="0" fontId="9" fillId="0" borderId="0" xfId="0" applyFont="1" applyAlignment="1">
      <alignment vertical="top"/>
    </xf>
    <xf numFmtId="0" fontId="10" fillId="0" borderId="0" xfId="0" applyFont="1" applyAlignment="1">
      <alignment vertical="top"/>
    </xf>
    <xf numFmtId="0" fontId="5" fillId="0" borderId="0" xfId="0" applyFont="1" applyAlignment="1">
      <alignment horizontal="center"/>
    </xf>
    <xf numFmtId="0" fontId="11" fillId="0" borderId="4" xfId="0" applyFont="1" applyBorder="1" applyAlignment="1">
      <alignment vertical="top"/>
    </xf>
    <xf numFmtId="0" fontId="11" fillId="0" borderId="0" xfId="0" applyFont="1" applyAlignment="1">
      <alignment vertical="top"/>
    </xf>
    <xf numFmtId="0" fontId="12" fillId="0" borderId="0" xfId="0" applyFont="1"/>
    <xf numFmtId="0" fontId="12" fillId="0" borderId="0" xfId="0" applyFont="1" applyAlignment="1">
      <alignment vertical="top"/>
    </xf>
    <xf numFmtId="0" fontId="12" fillId="0" borderId="0" xfId="0" applyFont="1" applyAlignment="1">
      <alignment horizontal="center"/>
    </xf>
    <xf numFmtId="0" fontId="12" fillId="0" borderId="0" xfId="0" applyFont="1" applyAlignment="1">
      <alignment vertical="top" wrapText="1"/>
    </xf>
    <xf numFmtId="0" fontId="13" fillId="0" borderId="0" xfId="0" applyFont="1" applyAlignment="1">
      <alignment vertical="top" wrapText="1"/>
    </xf>
    <xf numFmtId="0" fontId="1" fillId="0" borderId="0" xfId="0" applyFont="1"/>
    <xf numFmtId="0" fontId="8" fillId="0" borderId="0" xfId="0" applyFont="1"/>
    <xf numFmtId="0" fontId="4" fillId="0" borderId="1" xfId="0" applyFont="1" applyBorder="1"/>
    <xf numFmtId="0" fontId="4" fillId="0" borderId="1" xfId="0" applyFont="1" applyBorder="1" applyAlignment="1">
      <alignment horizontal="center" vertical="center"/>
    </xf>
    <xf numFmtId="0" fontId="4" fillId="3" borderId="6" xfId="0" applyFont="1" applyFill="1" applyBorder="1"/>
    <xf numFmtId="0" fontId="4" fillId="4" borderId="6" xfId="0" applyFont="1" applyFill="1" applyBorder="1"/>
    <xf numFmtId="0" fontId="4" fillId="5" borderId="6" xfId="0" applyFont="1" applyFill="1" applyBorder="1"/>
    <xf numFmtId="0" fontId="4" fillId="6" borderId="6" xfId="0" applyFont="1" applyFill="1" applyBorder="1"/>
    <xf numFmtId="0" fontId="4" fillId="2" borderId="6" xfId="0" applyFont="1" applyFill="1" applyBorder="1"/>
    <xf numFmtId="0" fontId="4" fillId="7" borderId="6" xfId="0" applyFont="1" applyFill="1" applyBorder="1"/>
    <xf numFmtId="0" fontId="4" fillId="8" borderId="6" xfId="0" applyFont="1" applyFill="1" applyBorder="1"/>
    <xf numFmtId="0" fontId="4" fillId="9" borderId="6" xfId="0" applyFont="1" applyFill="1" applyBorder="1"/>
    <xf numFmtId="0" fontId="4" fillId="10" borderId="6" xfId="0" applyFont="1" applyFill="1" applyBorder="1"/>
    <xf numFmtId="0" fontId="4" fillId="11" borderId="6" xfId="0" applyFont="1" applyFill="1" applyBorder="1"/>
    <xf numFmtId="0" fontId="4" fillId="12" borderId="9" xfId="0" applyFont="1" applyFill="1" applyBorder="1"/>
    <xf numFmtId="0" fontId="14" fillId="0" borderId="0" xfId="0" applyFont="1"/>
    <xf numFmtId="0" fontId="18" fillId="0" borderId="0" xfId="0" applyFont="1" applyAlignment="1">
      <alignment wrapText="1"/>
    </xf>
    <xf numFmtId="0" fontId="19" fillId="0" borderId="0" xfId="0" applyFont="1" applyAlignment="1">
      <alignment wrapText="1"/>
    </xf>
    <xf numFmtId="0" fontId="17" fillId="0" borderId="0" xfId="0" applyFont="1" applyAlignment="1">
      <alignment wrapText="1"/>
    </xf>
    <xf numFmtId="0" fontId="21" fillId="0" borderId="0" xfId="0" applyFont="1" applyAlignment="1">
      <alignment wrapText="1"/>
    </xf>
    <xf numFmtId="0" fontId="3" fillId="0" borderId="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xf numFmtId="0" fontId="3" fillId="0" borderId="9" xfId="0" applyFont="1" applyBorder="1" applyAlignment="1">
      <alignment horizontal="center"/>
    </xf>
    <xf numFmtId="0" fontId="3" fillId="0" borderId="6" xfId="0" applyFont="1" applyBorder="1"/>
    <xf numFmtId="0" fontId="4" fillId="0" borderId="6" xfId="0" applyFont="1" applyBorder="1"/>
    <xf numFmtId="0" fontId="3" fillId="0" borderId="9" xfId="0" applyFont="1" applyBorder="1"/>
    <xf numFmtId="0" fontId="18" fillId="0" borderId="2" xfId="0" applyFont="1" applyBorder="1" applyAlignment="1">
      <alignment wrapText="1"/>
    </xf>
    <xf numFmtId="0" fontId="20" fillId="0" borderId="2" xfId="1" applyFont="1" applyFill="1" applyBorder="1" applyAlignment="1">
      <alignment wrapText="1"/>
    </xf>
    <xf numFmtId="0" fontId="15" fillId="0" borderId="2" xfId="1" applyFill="1" applyBorder="1" applyAlignment="1">
      <alignment wrapText="1"/>
    </xf>
    <xf numFmtId="0" fontId="18" fillId="13" borderId="2" xfId="0" applyFont="1" applyFill="1" applyBorder="1" applyAlignment="1">
      <alignment wrapText="1"/>
    </xf>
    <xf numFmtId="0" fontId="18" fillId="0" borderId="8" xfId="0" applyFont="1" applyBorder="1" applyAlignment="1">
      <alignment wrapText="1"/>
    </xf>
    <xf numFmtId="0" fontId="20" fillId="0" borderId="8" xfId="1" applyFont="1" applyFill="1" applyBorder="1" applyAlignment="1">
      <alignment wrapText="1"/>
    </xf>
    <xf numFmtId="0" fontId="16" fillId="13" borderId="10" xfId="0" applyFont="1" applyFill="1" applyBorder="1" applyAlignment="1">
      <alignment horizontal="center" wrapText="1"/>
    </xf>
    <xf numFmtId="0" fontId="17" fillId="13" borderId="10" xfId="0" applyFont="1" applyFill="1" applyBorder="1" applyAlignment="1">
      <alignment horizontal="center" wrapText="1"/>
    </xf>
    <xf numFmtId="0" fontId="17" fillId="13" borderId="10" xfId="0" applyFont="1" applyFill="1" applyBorder="1" applyAlignment="1">
      <alignment wrapText="1"/>
    </xf>
    <xf numFmtId="0" fontId="15" fillId="13" borderId="2" xfId="1" applyFill="1" applyBorder="1" applyAlignment="1">
      <alignment wrapText="1"/>
    </xf>
    <xf numFmtId="0" fontId="2" fillId="0" borderId="1" xfId="0" applyFont="1" applyBorder="1" applyAlignment="1">
      <alignment horizontal="center" vertical="center"/>
    </xf>
    <xf numFmtId="0" fontId="6" fillId="0" borderId="9" xfId="0" applyFont="1" applyBorder="1"/>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6" fillId="0" borderId="7" xfId="0" applyFont="1" applyBorder="1"/>
    <xf numFmtId="0" fontId="6" fillId="0" borderId="8" xfId="0" applyFont="1" applyBorder="1"/>
    <xf numFmtId="0" fontId="3" fillId="0" borderId="6" xfId="0" applyFont="1" applyBorder="1" applyAlignment="1">
      <alignment horizontal="center" vertical="center"/>
    </xf>
  </cellXfs>
  <cellStyles count="2">
    <cellStyle name="Hyperlink" xfId="1" builtinId="8"/>
    <cellStyle name="Normal" xfId="0" builtinId="0"/>
  </cellStyles>
  <dxfs count="5">
    <dxf>
      <fill>
        <patternFill patternType="solid">
          <fgColor rgb="FFFF00FF"/>
          <bgColor rgb="FFFF00FF"/>
        </patternFill>
      </fill>
    </dxf>
    <dxf>
      <fill>
        <patternFill patternType="solid">
          <fgColor rgb="FF00FFFF"/>
          <bgColor rgb="FF00FFFF"/>
        </patternFill>
      </fill>
    </dxf>
    <dxf>
      <fill>
        <patternFill patternType="solid">
          <fgColor rgb="FF00FF00"/>
          <bgColor rgb="FF00FF00"/>
        </patternFill>
      </fill>
    </dxf>
    <dxf>
      <fill>
        <patternFill patternType="solid">
          <fgColor rgb="FF4A86E8"/>
          <bgColor rgb="FF4A86E8"/>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p.washington.edu/ahr/working/leaves/faculty-leaves/leave-without-pay/" TargetMode="External"/><Relationship Id="rId13" Type="http://schemas.openxmlformats.org/officeDocument/2006/relationships/hyperlink" Target="https://admin.artsci.washington.edu/personnel/telework-forms-requests" TargetMode="External"/><Relationship Id="rId3" Type="http://schemas.openxmlformats.org/officeDocument/2006/relationships/hyperlink" Target="https://ap.washington.edu/ahr/actions/adding-updating/changing-appointments/adding-secondary-appointments/" TargetMode="External"/><Relationship Id="rId7" Type="http://schemas.openxmlformats.org/officeDocument/2006/relationships/hyperlink" Target="https://ap.washington.edu/ahr/policies/compensation/salary-adjustments/retention-salary-adjustments/" TargetMode="External"/><Relationship Id="rId12" Type="http://schemas.openxmlformats.org/officeDocument/2006/relationships/hyperlink" Target="https://uwnetid-my.sharepoint.com/personal/casbox_uw_edu/Casbox/Shared%20Documents/Shared%20by%20Everyone/Competitive%20offer%20report.pdf" TargetMode="External"/><Relationship Id="rId2" Type="http://schemas.openxmlformats.org/officeDocument/2006/relationships/hyperlink" Target="https://ap.washington.edu/ahr/actions/adding-updating/changing-appointments/adding-secondary-appointments/" TargetMode="External"/><Relationship Id="rId1" Type="http://schemas.openxmlformats.org/officeDocument/2006/relationships/hyperlink" Target="https://www.washington.edu/research/compliance/outside-professional-work-for-compensation-form-1460/" TargetMode="External"/><Relationship Id="rId6" Type="http://schemas.openxmlformats.org/officeDocument/2006/relationships/hyperlink" Target="https://ap.washington.edu/ahr/policies/compensation/salary-adjustments/ab-retention-salary-adjustments/" TargetMode="External"/><Relationship Id="rId11" Type="http://schemas.openxmlformats.org/officeDocument/2006/relationships/hyperlink" Target="https://ap.washington.edu/wp-content/uploads/pds_exception-med_05072019.pdf" TargetMode="External"/><Relationship Id="rId5" Type="http://schemas.openxmlformats.org/officeDocument/2006/relationships/hyperlink" Target="https://ap.washington.edu/ahr/policies/compensation/salary-adjustments/ab-retention-salary-adjustments/" TargetMode="External"/><Relationship Id="rId10" Type="http://schemas.openxmlformats.org/officeDocument/2006/relationships/hyperlink" Target="https://hr.uw.edu/ops/performance-management/work-performance-for-employees/" TargetMode="External"/><Relationship Id="rId4" Type="http://schemas.openxmlformats.org/officeDocument/2006/relationships/hyperlink" Target="https://ap.washington.edu/wp-content/uploads/Template_clean-draft_fillable_FINAL.pdf" TargetMode="External"/><Relationship Id="rId9" Type="http://schemas.openxmlformats.org/officeDocument/2006/relationships/hyperlink" Target="https://admin.artsci.washington.edu/personnel/faculty-conference-chair" TargetMode="External"/><Relationship Id="rId1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docs.google.com/spreadsheets/d/1L-oGHrfRqZLqibAWcSlvuimbUTaaAEjDarxoq4QVaYw/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250"/>
  <sheetViews>
    <sheetView tabSelected="1" zoomScale="110" zoomScaleNormal="110" workbookViewId="0">
      <pane ySplit="1" topLeftCell="A2" activePane="bottomLeft" state="frozen"/>
      <selection pane="bottomLeft" activeCell="B10" sqref="B10"/>
    </sheetView>
  </sheetViews>
  <sheetFormatPr defaultColWidth="14.42578125" defaultRowHeight="15" x14ac:dyDescent="0.25"/>
  <cols>
    <col min="1" max="1" width="19.5703125" style="44" bestFit="1" customWidth="1"/>
    <col min="2" max="2" width="46" style="44" bestFit="1" customWidth="1"/>
    <col min="3" max="3" width="70.28515625" style="44" customWidth="1"/>
    <col min="4" max="4" width="27.140625" style="44" bestFit="1" customWidth="1"/>
    <col min="5" max="5" width="33.85546875" style="44" bestFit="1" customWidth="1"/>
    <col min="6" max="6" width="27.7109375" style="44" bestFit="1" customWidth="1"/>
    <col min="7" max="16384" width="14.42578125" style="44"/>
  </cols>
  <sheetData>
    <row r="1" spans="1:17" x14ac:dyDescent="0.25">
      <c r="A1" s="60" t="s">
        <v>315</v>
      </c>
      <c r="B1" s="61" t="s">
        <v>316</v>
      </c>
      <c r="C1" s="62" t="s">
        <v>2</v>
      </c>
      <c r="D1" s="62" t="s">
        <v>3</v>
      </c>
      <c r="E1" s="62" t="s">
        <v>4</v>
      </c>
      <c r="F1" s="62" t="s">
        <v>5</v>
      </c>
      <c r="G1" s="43"/>
      <c r="H1" s="43"/>
      <c r="I1" s="43"/>
      <c r="J1" s="43"/>
      <c r="K1" s="43"/>
      <c r="L1" s="43"/>
      <c r="M1" s="43"/>
      <c r="N1" s="43"/>
      <c r="O1" s="43"/>
      <c r="P1" s="43"/>
      <c r="Q1" s="43"/>
    </row>
    <row r="2" spans="1:17" ht="30" x14ac:dyDescent="0.25">
      <c r="A2" s="58" t="s">
        <v>81</v>
      </c>
      <c r="B2" s="58" t="s">
        <v>82</v>
      </c>
      <c r="C2" s="59" t="s">
        <v>83</v>
      </c>
      <c r="D2" s="58" t="s">
        <v>84</v>
      </c>
      <c r="E2" s="58" t="s">
        <v>17</v>
      </c>
      <c r="F2" s="58" t="s">
        <v>11</v>
      </c>
      <c r="G2" s="43"/>
      <c r="H2" s="43"/>
      <c r="I2" s="43"/>
      <c r="J2" s="43"/>
      <c r="K2" s="43"/>
      <c r="L2" s="43"/>
      <c r="M2" s="43"/>
      <c r="N2" s="43"/>
      <c r="O2" s="43"/>
    </row>
    <row r="3" spans="1:17" ht="30" x14ac:dyDescent="0.25">
      <c r="A3" s="54" t="s">
        <v>81</v>
      </c>
      <c r="B3" s="54" t="s">
        <v>85</v>
      </c>
      <c r="C3" s="55" t="s">
        <v>83</v>
      </c>
      <c r="D3" s="58" t="s">
        <v>84</v>
      </c>
      <c r="E3" s="58" t="s">
        <v>17</v>
      </c>
      <c r="F3" s="54" t="s">
        <v>11</v>
      </c>
      <c r="G3" s="43"/>
      <c r="H3" s="43"/>
      <c r="I3" s="43"/>
      <c r="J3" s="43"/>
      <c r="K3" s="43"/>
      <c r="L3" s="43"/>
      <c r="M3" s="43"/>
      <c r="N3" s="43"/>
      <c r="O3" s="43"/>
    </row>
    <row r="4" spans="1:17" x14ac:dyDescent="0.25">
      <c r="A4" s="54" t="s">
        <v>6</v>
      </c>
      <c r="B4" s="54" t="s">
        <v>7</v>
      </c>
      <c r="C4" s="55" t="s">
        <v>8</v>
      </c>
      <c r="D4" s="54" t="s">
        <v>9</v>
      </c>
      <c r="E4" s="54" t="s">
        <v>10</v>
      </c>
      <c r="F4" s="54" t="s">
        <v>11</v>
      </c>
      <c r="G4" s="43"/>
      <c r="H4" s="43"/>
      <c r="I4" s="43"/>
      <c r="J4" s="43"/>
      <c r="K4" s="43"/>
      <c r="L4" s="43"/>
      <c r="M4" s="43"/>
      <c r="N4" s="43"/>
      <c r="O4" s="43"/>
    </row>
    <row r="5" spans="1:17" x14ac:dyDescent="0.25">
      <c r="A5" s="54" t="s">
        <v>6</v>
      </c>
      <c r="B5" s="54" t="s">
        <v>12</v>
      </c>
      <c r="C5" s="56" t="s">
        <v>13</v>
      </c>
      <c r="D5" s="54" t="s">
        <v>9</v>
      </c>
      <c r="E5" s="54" t="s">
        <v>10</v>
      </c>
      <c r="F5" s="54" t="s">
        <v>11</v>
      </c>
      <c r="G5" s="43"/>
      <c r="H5" s="43"/>
      <c r="I5" s="43"/>
      <c r="J5" s="43"/>
      <c r="K5" s="43"/>
      <c r="L5" s="43"/>
      <c r="M5" s="43"/>
      <c r="N5" s="43"/>
      <c r="O5" s="43"/>
    </row>
    <row r="6" spans="1:17" x14ac:dyDescent="0.25">
      <c r="A6" s="54" t="s">
        <v>101</v>
      </c>
      <c r="B6" s="54" t="s">
        <v>102</v>
      </c>
      <c r="C6" s="54" t="s">
        <v>103</v>
      </c>
      <c r="D6" s="54" t="s">
        <v>104</v>
      </c>
      <c r="E6" s="54" t="s">
        <v>17</v>
      </c>
      <c r="F6" s="54" t="s">
        <v>18</v>
      </c>
      <c r="G6" s="43"/>
      <c r="H6" s="43"/>
      <c r="I6" s="43"/>
      <c r="J6" s="43"/>
      <c r="K6" s="43"/>
      <c r="L6" s="43"/>
      <c r="M6" s="43"/>
      <c r="N6" s="43"/>
      <c r="O6" s="43"/>
    </row>
    <row r="7" spans="1:17" x14ac:dyDescent="0.25">
      <c r="A7" s="54" t="s">
        <v>101</v>
      </c>
      <c r="B7" s="54" t="s">
        <v>105</v>
      </c>
      <c r="C7" s="54" t="s">
        <v>103</v>
      </c>
      <c r="D7" s="54" t="s">
        <v>104</v>
      </c>
      <c r="E7" s="54" t="s">
        <v>17</v>
      </c>
      <c r="F7" s="54" t="s">
        <v>11</v>
      </c>
      <c r="G7" s="43"/>
      <c r="H7" s="43"/>
      <c r="I7" s="43"/>
      <c r="J7" s="43"/>
      <c r="K7" s="43"/>
      <c r="L7" s="43"/>
      <c r="M7" s="43"/>
      <c r="N7" s="43"/>
      <c r="O7" s="43"/>
    </row>
    <row r="8" spans="1:17" x14ac:dyDescent="0.25">
      <c r="A8" s="54" t="s">
        <v>317</v>
      </c>
      <c r="B8" s="54" t="s">
        <v>321</v>
      </c>
      <c r="C8" s="54"/>
      <c r="D8" s="54" t="s">
        <v>9</v>
      </c>
      <c r="E8" s="54" t="s">
        <v>10</v>
      </c>
      <c r="F8" s="54" t="s">
        <v>11</v>
      </c>
      <c r="G8" s="43"/>
      <c r="H8" s="43"/>
      <c r="I8" s="43"/>
      <c r="J8" s="43"/>
      <c r="K8" s="43"/>
      <c r="L8" s="43"/>
      <c r="M8" s="43"/>
      <c r="N8" s="43"/>
      <c r="O8" s="43"/>
      <c r="P8" s="43"/>
      <c r="Q8" s="43"/>
    </row>
    <row r="9" spans="1:17" x14ac:dyDescent="0.25">
      <c r="A9" s="54" t="s">
        <v>317</v>
      </c>
      <c r="B9" s="54" t="s">
        <v>324</v>
      </c>
      <c r="C9" s="54"/>
      <c r="D9" s="54" t="s">
        <v>97</v>
      </c>
      <c r="E9" s="54" t="s">
        <v>17</v>
      </c>
      <c r="F9" s="54" t="s">
        <v>11</v>
      </c>
      <c r="G9" s="43"/>
      <c r="H9" s="43"/>
      <c r="I9" s="43"/>
      <c r="J9" s="43"/>
      <c r="K9" s="43"/>
      <c r="L9" s="43"/>
      <c r="M9" s="43"/>
      <c r="N9" s="43"/>
      <c r="O9" s="43"/>
      <c r="P9" s="43"/>
      <c r="Q9" s="43"/>
    </row>
    <row r="10" spans="1:17" x14ac:dyDescent="0.25">
      <c r="A10" s="54" t="s">
        <v>317</v>
      </c>
      <c r="B10" s="54" t="s">
        <v>322</v>
      </c>
      <c r="C10" s="54"/>
      <c r="D10" s="54" t="s">
        <v>97</v>
      </c>
      <c r="E10" s="54" t="s">
        <v>17</v>
      </c>
      <c r="F10" s="54" t="s">
        <v>11</v>
      </c>
      <c r="G10" s="43"/>
      <c r="H10" s="43"/>
      <c r="I10" s="43"/>
      <c r="J10" s="43"/>
      <c r="K10" s="43"/>
      <c r="L10" s="43"/>
      <c r="M10" s="43"/>
      <c r="N10" s="43"/>
      <c r="O10" s="43"/>
    </row>
    <row r="11" spans="1:17" x14ac:dyDescent="0.25">
      <c r="A11" s="54" t="s">
        <v>317</v>
      </c>
      <c r="B11" s="54" t="s">
        <v>320</v>
      </c>
      <c r="C11" s="54"/>
      <c r="D11" s="54" t="s">
        <v>97</v>
      </c>
      <c r="E11" s="54" t="s">
        <v>17</v>
      </c>
      <c r="F11" s="54" t="s">
        <v>11</v>
      </c>
      <c r="G11" s="43"/>
      <c r="H11" s="43"/>
      <c r="I11" s="43"/>
      <c r="J11" s="43"/>
      <c r="K11" s="43"/>
      <c r="L11" s="43"/>
      <c r="M11" s="43"/>
      <c r="N11" s="43"/>
      <c r="O11" s="43"/>
      <c r="P11" s="43"/>
      <c r="Q11" s="43"/>
    </row>
    <row r="12" spans="1:17" x14ac:dyDescent="0.25">
      <c r="A12" s="54" t="s">
        <v>317</v>
      </c>
      <c r="B12" s="54" t="s">
        <v>323</v>
      </c>
      <c r="C12" s="54"/>
      <c r="D12" s="54" t="s">
        <v>9</v>
      </c>
      <c r="E12" s="54" t="s">
        <v>10</v>
      </c>
      <c r="F12" s="54" t="s">
        <v>11</v>
      </c>
      <c r="G12" s="43"/>
      <c r="H12" s="43"/>
      <c r="I12" s="43"/>
      <c r="J12" s="43"/>
      <c r="K12" s="43"/>
      <c r="L12" s="43"/>
      <c r="M12" s="43"/>
      <c r="N12" s="43"/>
      <c r="O12" s="43"/>
      <c r="P12" s="43"/>
      <c r="Q12" s="43"/>
    </row>
    <row r="13" spans="1:17" x14ac:dyDescent="0.25">
      <c r="A13" s="54" t="s">
        <v>6</v>
      </c>
      <c r="B13" s="54" t="s">
        <v>14</v>
      </c>
      <c r="C13" s="54" t="s">
        <v>15</v>
      </c>
      <c r="D13" s="54" t="s">
        <v>16</v>
      </c>
      <c r="E13" s="54" t="s">
        <v>17</v>
      </c>
      <c r="F13" s="54" t="s">
        <v>18</v>
      </c>
      <c r="G13" s="43"/>
      <c r="H13" s="43"/>
      <c r="I13" s="43"/>
      <c r="J13" s="43"/>
      <c r="K13" s="43"/>
      <c r="L13" s="43"/>
      <c r="M13" s="43"/>
      <c r="N13" s="43"/>
      <c r="O13" s="43"/>
    </row>
    <row r="14" spans="1:17" x14ac:dyDescent="0.25">
      <c r="A14" s="54" t="s">
        <v>6</v>
      </c>
      <c r="B14" s="54" t="s">
        <v>19</v>
      </c>
      <c r="C14" s="54" t="s">
        <v>15</v>
      </c>
      <c r="D14" s="54" t="s">
        <v>16</v>
      </c>
      <c r="E14" s="54" t="s">
        <v>17</v>
      </c>
      <c r="F14" s="54" t="s">
        <v>11</v>
      </c>
      <c r="G14" s="43"/>
      <c r="H14" s="43"/>
      <c r="I14" s="43"/>
      <c r="J14" s="43"/>
      <c r="K14" s="43"/>
      <c r="L14" s="43"/>
      <c r="M14" s="43"/>
      <c r="N14" s="43"/>
      <c r="O14" s="43"/>
    </row>
    <row r="15" spans="1:17" ht="45" x14ac:dyDescent="0.25">
      <c r="A15" s="54" t="s">
        <v>6</v>
      </c>
      <c r="B15" s="54" t="s">
        <v>20</v>
      </c>
      <c r="C15" s="54" t="s">
        <v>21</v>
      </c>
      <c r="D15" s="54" t="s">
        <v>22</v>
      </c>
      <c r="E15" s="54" t="s">
        <v>17</v>
      </c>
      <c r="F15" s="54" t="s">
        <v>11</v>
      </c>
      <c r="G15" s="43"/>
      <c r="H15" s="43"/>
      <c r="I15" s="43"/>
      <c r="J15" s="43"/>
      <c r="K15" s="43"/>
      <c r="L15" s="43"/>
      <c r="M15" s="43"/>
      <c r="N15" s="43"/>
      <c r="O15" s="43"/>
    </row>
    <row r="16" spans="1:17" ht="45" x14ac:dyDescent="0.25">
      <c r="A16" s="54" t="s">
        <v>6</v>
      </c>
      <c r="B16" s="54" t="s">
        <v>23</v>
      </c>
      <c r="C16" s="54" t="s">
        <v>24</v>
      </c>
      <c r="D16" s="54" t="s">
        <v>25</v>
      </c>
      <c r="E16" s="54" t="s">
        <v>17</v>
      </c>
      <c r="F16" s="54" t="s">
        <v>11</v>
      </c>
      <c r="G16" s="43"/>
      <c r="H16" s="43"/>
      <c r="I16" s="43"/>
      <c r="J16" s="43"/>
      <c r="K16" s="43"/>
      <c r="L16" s="43"/>
      <c r="M16" s="43"/>
      <c r="N16" s="43"/>
      <c r="O16" s="43"/>
    </row>
    <row r="17" spans="1:17" x14ac:dyDescent="0.25">
      <c r="A17" s="54" t="s">
        <v>6</v>
      </c>
      <c r="B17" s="54" t="s">
        <v>331</v>
      </c>
      <c r="C17" s="54"/>
      <c r="D17" s="54" t="s">
        <v>97</v>
      </c>
      <c r="E17" s="54" t="s">
        <v>17</v>
      </c>
      <c r="F17" s="54" t="s">
        <v>18</v>
      </c>
      <c r="G17" s="43"/>
      <c r="H17" s="43"/>
      <c r="I17" s="43"/>
      <c r="J17" s="43"/>
      <c r="K17" s="43"/>
      <c r="L17" s="43"/>
      <c r="M17" s="43"/>
      <c r="N17" s="43"/>
      <c r="O17" s="43"/>
      <c r="P17" s="43"/>
      <c r="Q17" s="43"/>
    </row>
    <row r="18" spans="1:17" ht="44.25" customHeight="1" x14ac:dyDescent="0.25">
      <c r="A18" s="54" t="s">
        <v>6</v>
      </c>
      <c r="B18" s="54" t="s">
        <v>26</v>
      </c>
      <c r="C18" s="54"/>
      <c r="D18" s="54" t="s">
        <v>27</v>
      </c>
      <c r="E18" s="54" t="s">
        <v>17</v>
      </c>
      <c r="F18" s="54" t="s">
        <v>11</v>
      </c>
      <c r="G18" s="43"/>
      <c r="H18" s="43"/>
      <c r="I18" s="43"/>
      <c r="J18" s="43"/>
      <c r="K18" s="43"/>
      <c r="L18" s="43"/>
      <c r="M18" s="43"/>
      <c r="N18" s="43"/>
      <c r="O18" s="43"/>
      <c r="P18" s="43"/>
      <c r="Q18" s="43"/>
    </row>
    <row r="19" spans="1:17" x14ac:dyDescent="0.25">
      <c r="A19" s="54" t="s">
        <v>6</v>
      </c>
      <c r="B19" s="54" t="s">
        <v>28</v>
      </c>
      <c r="C19" s="54" t="s">
        <v>29</v>
      </c>
      <c r="D19" s="54" t="s">
        <v>30</v>
      </c>
      <c r="E19" s="54" t="s">
        <v>17</v>
      </c>
      <c r="F19" s="54" t="s">
        <v>11</v>
      </c>
      <c r="G19" s="43"/>
      <c r="H19" s="43"/>
      <c r="I19" s="43"/>
      <c r="J19" s="43"/>
      <c r="K19" s="43"/>
      <c r="L19" s="43"/>
      <c r="M19" s="43"/>
      <c r="N19" s="43"/>
      <c r="O19" s="43"/>
    </row>
    <row r="20" spans="1:17" x14ac:dyDescent="0.25">
      <c r="A20" s="54" t="s">
        <v>6</v>
      </c>
      <c r="B20" s="54" t="s">
        <v>332</v>
      </c>
      <c r="C20" s="54"/>
      <c r="D20" s="54" t="s">
        <v>97</v>
      </c>
      <c r="E20" s="54" t="s">
        <v>17</v>
      </c>
      <c r="F20" s="54" t="s">
        <v>11</v>
      </c>
      <c r="G20" s="43"/>
      <c r="H20" s="43"/>
      <c r="I20" s="43"/>
      <c r="J20" s="43"/>
      <c r="K20" s="43"/>
      <c r="L20" s="43"/>
      <c r="M20" s="43"/>
      <c r="N20" s="43"/>
      <c r="O20" s="43"/>
    </row>
    <row r="21" spans="1:17" x14ac:dyDescent="0.25">
      <c r="A21" s="54" t="s">
        <v>95</v>
      </c>
      <c r="B21" s="54" t="s">
        <v>96</v>
      </c>
      <c r="C21" s="54"/>
      <c r="D21" s="54" t="s">
        <v>97</v>
      </c>
      <c r="E21" s="54" t="s">
        <v>17</v>
      </c>
      <c r="F21" s="54" t="s">
        <v>18</v>
      </c>
      <c r="G21" s="43"/>
      <c r="H21" s="43"/>
      <c r="I21" s="43"/>
      <c r="J21" s="43"/>
      <c r="K21" s="43"/>
      <c r="L21" s="43"/>
      <c r="M21" s="43"/>
      <c r="N21" s="43"/>
      <c r="O21" s="43"/>
      <c r="P21" s="43"/>
      <c r="Q21" s="43"/>
    </row>
    <row r="22" spans="1:17" x14ac:dyDescent="0.25">
      <c r="A22" s="54" t="s">
        <v>95</v>
      </c>
      <c r="B22" s="54" t="s">
        <v>98</v>
      </c>
      <c r="C22" s="54"/>
      <c r="D22" s="54" t="s">
        <v>97</v>
      </c>
      <c r="E22" s="54" t="s">
        <v>17</v>
      </c>
      <c r="F22" s="54" t="s">
        <v>18</v>
      </c>
      <c r="G22" s="43"/>
      <c r="H22" s="43"/>
      <c r="I22" s="43"/>
      <c r="J22" s="43"/>
      <c r="K22" s="43"/>
      <c r="L22" s="43"/>
      <c r="M22" s="43"/>
      <c r="N22" s="43"/>
      <c r="O22" s="43"/>
      <c r="P22" s="43"/>
      <c r="Q22" s="43"/>
    </row>
    <row r="23" spans="1:17" x14ac:dyDescent="0.25">
      <c r="A23" s="54" t="s">
        <v>117</v>
      </c>
      <c r="B23" s="54" t="s">
        <v>118</v>
      </c>
      <c r="C23" s="54"/>
      <c r="D23" s="54" t="s">
        <v>119</v>
      </c>
      <c r="E23" s="54" t="s">
        <v>17</v>
      </c>
      <c r="F23" s="54" t="s">
        <v>120</v>
      </c>
      <c r="G23" s="43"/>
      <c r="H23" s="43"/>
      <c r="I23" s="43"/>
      <c r="J23" s="43"/>
      <c r="K23" s="43"/>
      <c r="L23" s="43"/>
      <c r="M23" s="43"/>
      <c r="N23" s="43"/>
      <c r="O23" s="43"/>
      <c r="P23" s="43"/>
      <c r="Q23" s="43"/>
    </row>
    <row r="24" spans="1:17" x14ac:dyDescent="0.25">
      <c r="A24" s="54" t="s">
        <v>6</v>
      </c>
      <c r="B24" s="54" t="s">
        <v>31</v>
      </c>
      <c r="C24" s="54" t="s">
        <v>32</v>
      </c>
      <c r="D24" s="54" t="s">
        <v>33</v>
      </c>
      <c r="E24" s="54" t="s">
        <v>17</v>
      </c>
      <c r="F24" s="54" t="s">
        <v>11</v>
      </c>
      <c r="G24" s="43"/>
      <c r="H24" s="43"/>
      <c r="I24" s="43"/>
      <c r="J24" s="43"/>
      <c r="K24" s="43"/>
      <c r="L24" s="43"/>
      <c r="M24" s="43"/>
      <c r="N24" s="43"/>
      <c r="O24" s="43"/>
      <c r="P24" s="43"/>
      <c r="Q24" s="43"/>
    </row>
    <row r="25" spans="1:17" x14ac:dyDescent="0.25">
      <c r="A25" s="54" t="s">
        <v>81</v>
      </c>
      <c r="B25" s="54" t="s">
        <v>330</v>
      </c>
      <c r="C25" s="54"/>
      <c r="D25" s="54" t="s">
        <v>97</v>
      </c>
      <c r="E25" s="54" t="s">
        <v>17</v>
      </c>
      <c r="F25" s="54" t="s">
        <v>11</v>
      </c>
      <c r="G25" s="43"/>
      <c r="H25" s="43"/>
      <c r="I25" s="43"/>
      <c r="J25" s="43"/>
      <c r="K25" s="43"/>
      <c r="L25" s="43"/>
      <c r="M25" s="43"/>
      <c r="N25" s="43"/>
      <c r="O25" s="43"/>
      <c r="P25" s="43"/>
      <c r="Q25" s="43"/>
    </row>
    <row r="26" spans="1:17" ht="30" x14ac:dyDescent="0.25">
      <c r="A26" s="57" t="s">
        <v>6</v>
      </c>
      <c r="B26" s="57" t="s">
        <v>34</v>
      </c>
      <c r="C26" s="57" t="s">
        <v>35</v>
      </c>
      <c r="D26" s="57" t="s">
        <v>36</v>
      </c>
      <c r="E26" s="57" t="s">
        <v>17</v>
      </c>
      <c r="F26" s="57" t="s">
        <v>18</v>
      </c>
      <c r="G26" s="43"/>
      <c r="H26" s="43"/>
      <c r="I26" s="43"/>
      <c r="J26" s="43"/>
      <c r="K26" s="43"/>
      <c r="L26" s="43"/>
      <c r="M26" s="43"/>
      <c r="N26" s="43"/>
      <c r="O26" s="43"/>
      <c r="P26" s="43"/>
      <c r="Q26" s="43"/>
    </row>
    <row r="27" spans="1:17" x14ac:dyDescent="0.25">
      <c r="A27" s="54" t="s">
        <v>319</v>
      </c>
      <c r="B27" s="54" t="s">
        <v>333</v>
      </c>
      <c r="C27" s="54"/>
      <c r="D27" s="54" t="s">
        <v>97</v>
      </c>
      <c r="E27" s="54" t="s">
        <v>17</v>
      </c>
      <c r="F27" s="54" t="s">
        <v>11</v>
      </c>
      <c r="G27" s="43"/>
      <c r="H27" s="43"/>
      <c r="I27" s="43"/>
      <c r="J27" s="43"/>
      <c r="K27" s="43"/>
      <c r="L27" s="43"/>
      <c r="M27" s="43"/>
      <c r="N27" s="43"/>
      <c r="O27" s="43"/>
      <c r="P27" s="43"/>
      <c r="Q27" s="43"/>
    </row>
    <row r="28" spans="1:17" ht="30" x14ac:dyDescent="0.25">
      <c r="A28" s="54" t="s">
        <v>131</v>
      </c>
      <c r="B28" s="54" t="s">
        <v>132</v>
      </c>
      <c r="C28" s="54"/>
      <c r="D28" s="54" t="s">
        <v>133</v>
      </c>
      <c r="E28" s="54" t="s">
        <v>17</v>
      </c>
      <c r="F28" s="54" t="s">
        <v>120</v>
      </c>
      <c r="G28" s="43"/>
      <c r="H28" s="43"/>
      <c r="I28" s="43"/>
      <c r="J28" s="43"/>
      <c r="K28" s="43"/>
      <c r="L28" s="43"/>
      <c r="M28" s="43"/>
      <c r="N28" s="43"/>
      <c r="O28" s="43"/>
      <c r="P28" s="43"/>
      <c r="Q28" s="43"/>
    </row>
    <row r="29" spans="1:17" x14ac:dyDescent="0.25">
      <c r="A29" s="54" t="s">
        <v>121</v>
      </c>
      <c r="B29" s="54" t="s">
        <v>122</v>
      </c>
      <c r="C29" s="54"/>
      <c r="D29" s="54" t="s">
        <v>119</v>
      </c>
      <c r="E29" s="54" t="s">
        <v>17</v>
      </c>
      <c r="F29" s="54" t="s">
        <v>120</v>
      </c>
      <c r="G29" s="43"/>
      <c r="H29" s="43"/>
      <c r="I29" s="43"/>
      <c r="J29" s="43"/>
      <c r="K29" s="43"/>
      <c r="L29" s="43"/>
      <c r="M29" s="43"/>
      <c r="N29" s="43"/>
      <c r="O29" s="43"/>
    </row>
    <row r="30" spans="1:17" ht="30" x14ac:dyDescent="0.25">
      <c r="A30" s="54" t="s">
        <v>6</v>
      </c>
      <c r="B30" s="54" t="s">
        <v>37</v>
      </c>
      <c r="C30" s="54" t="s">
        <v>38</v>
      </c>
      <c r="D30" s="57" t="s">
        <v>36</v>
      </c>
      <c r="E30" s="54" t="s">
        <v>17</v>
      </c>
      <c r="F30" s="54" t="s">
        <v>11</v>
      </c>
      <c r="G30" s="43"/>
      <c r="H30" s="43"/>
      <c r="I30" s="43"/>
      <c r="J30" s="43"/>
      <c r="K30" s="43"/>
      <c r="L30" s="43"/>
      <c r="M30" s="43"/>
      <c r="N30" s="43"/>
      <c r="O30" s="43"/>
    </row>
    <row r="31" spans="1:17" x14ac:dyDescent="0.25">
      <c r="A31" s="54" t="s">
        <v>123</v>
      </c>
      <c r="B31" s="54" t="s">
        <v>124</v>
      </c>
      <c r="C31" s="54"/>
      <c r="D31" s="54" t="s">
        <v>119</v>
      </c>
      <c r="E31" s="54" t="s">
        <v>17</v>
      </c>
      <c r="F31" s="54" t="s">
        <v>120</v>
      </c>
      <c r="G31" s="43"/>
      <c r="H31" s="43"/>
      <c r="I31" s="43"/>
      <c r="J31" s="43"/>
      <c r="K31" s="43"/>
      <c r="L31" s="43"/>
      <c r="M31" s="43"/>
      <c r="N31" s="43"/>
      <c r="O31" s="43"/>
    </row>
    <row r="32" spans="1:17" x14ac:dyDescent="0.25">
      <c r="A32" s="54" t="s">
        <v>123</v>
      </c>
      <c r="B32" s="54" t="s">
        <v>125</v>
      </c>
      <c r="C32" s="54"/>
      <c r="D32" s="54" t="s">
        <v>119</v>
      </c>
      <c r="E32" s="54" t="s">
        <v>17</v>
      </c>
      <c r="F32" s="54" t="s">
        <v>120</v>
      </c>
      <c r="G32" s="43"/>
      <c r="H32" s="43"/>
      <c r="I32" s="43"/>
      <c r="J32" s="43"/>
      <c r="K32" s="43"/>
      <c r="L32" s="43"/>
      <c r="M32" s="43"/>
      <c r="N32" s="43"/>
      <c r="O32" s="43"/>
    </row>
    <row r="33" spans="1:17" x14ac:dyDescent="0.25">
      <c r="A33" s="54" t="s">
        <v>123</v>
      </c>
      <c r="B33" s="54" t="s">
        <v>126</v>
      </c>
      <c r="C33" s="54"/>
      <c r="D33" s="54" t="s">
        <v>119</v>
      </c>
      <c r="E33" s="54" t="s">
        <v>17</v>
      </c>
      <c r="F33" s="54" t="s">
        <v>120</v>
      </c>
      <c r="G33" s="43"/>
      <c r="H33" s="43"/>
      <c r="I33" s="43"/>
      <c r="J33" s="43"/>
      <c r="K33" s="43"/>
      <c r="L33" s="43"/>
      <c r="M33" s="43"/>
      <c r="N33" s="43"/>
      <c r="O33" s="43"/>
    </row>
    <row r="34" spans="1:17" x14ac:dyDescent="0.25">
      <c r="A34" s="54" t="s">
        <v>123</v>
      </c>
      <c r="B34" s="54" t="s">
        <v>127</v>
      </c>
      <c r="C34" s="54"/>
      <c r="D34" s="54" t="s">
        <v>119</v>
      </c>
      <c r="E34" s="54" t="s">
        <v>17</v>
      </c>
      <c r="F34" s="54" t="s">
        <v>120</v>
      </c>
      <c r="G34" s="43"/>
      <c r="H34" s="43"/>
      <c r="I34" s="43"/>
      <c r="J34" s="43"/>
      <c r="K34" s="43"/>
      <c r="L34" s="43"/>
      <c r="M34" s="43"/>
      <c r="N34" s="43"/>
      <c r="O34" s="43"/>
    </row>
    <row r="35" spans="1:17" x14ac:dyDescent="0.25">
      <c r="A35" s="54" t="s">
        <v>123</v>
      </c>
      <c r="B35" s="54" t="s">
        <v>128</v>
      </c>
      <c r="C35" s="54"/>
      <c r="D35" s="54" t="s">
        <v>119</v>
      </c>
      <c r="E35" s="54" t="s">
        <v>17</v>
      </c>
      <c r="F35" s="54" t="s">
        <v>120</v>
      </c>
      <c r="G35" s="43"/>
      <c r="H35" s="43"/>
      <c r="I35" s="43"/>
      <c r="J35" s="43"/>
      <c r="K35" s="43"/>
      <c r="L35" s="43"/>
      <c r="M35" s="43"/>
      <c r="N35" s="43"/>
      <c r="O35" s="43"/>
    </row>
    <row r="36" spans="1:17" ht="30" x14ac:dyDescent="0.25">
      <c r="A36" s="54" t="s">
        <v>6</v>
      </c>
      <c r="B36" s="54" t="s">
        <v>39</v>
      </c>
      <c r="C36" s="55" t="s">
        <v>40</v>
      </c>
      <c r="D36" s="54" t="s">
        <v>41</v>
      </c>
      <c r="E36" s="54" t="s">
        <v>17</v>
      </c>
      <c r="F36" s="54" t="s">
        <v>11</v>
      </c>
      <c r="G36" s="43"/>
      <c r="H36" s="43"/>
      <c r="I36" s="43"/>
      <c r="J36" s="43"/>
      <c r="K36" s="43"/>
      <c r="L36" s="43"/>
      <c r="M36" s="43"/>
      <c r="N36" s="43"/>
      <c r="O36" s="43"/>
    </row>
    <row r="37" spans="1:17" ht="30" x14ac:dyDescent="0.25">
      <c r="A37" s="54" t="s">
        <v>6</v>
      </c>
      <c r="B37" s="54" t="s">
        <v>42</v>
      </c>
      <c r="C37" s="55" t="s">
        <v>40</v>
      </c>
      <c r="D37" s="54" t="s">
        <v>41</v>
      </c>
      <c r="E37" s="54" t="s">
        <v>17</v>
      </c>
      <c r="F37" s="54" t="s">
        <v>11</v>
      </c>
      <c r="G37" s="43"/>
      <c r="H37" s="43"/>
      <c r="I37" s="43"/>
      <c r="J37" s="43"/>
      <c r="K37" s="43"/>
      <c r="L37" s="43"/>
      <c r="M37" s="43"/>
      <c r="N37" s="43"/>
      <c r="O37" s="43"/>
      <c r="P37" s="43"/>
      <c r="Q37" s="43"/>
    </row>
    <row r="38" spans="1:17" x14ac:dyDescent="0.25">
      <c r="A38" s="54" t="s">
        <v>101</v>
      </c>
      <c r="B38" s="54" t="s">
        <v>106</v>
      </c>
      <c r="C38" s="55" t="s">
        <v>107</v>
      </c>
      <c r="D38" s="54" t="s">
        <v>108</v>
      </c>
      <c r="E38" s="54" t="s">
        <v>17</v>
      </c>
      <c r="F38" s="54" t="s">
        <v>11</v>
      </c>
      <c r="G38" s="43"/>
      <c r="H38" s="43"/>
      <c r="I38" s="43"/>
      <c r="J38" s="43"/>
      <c r="K38" s="43"/>
      <c r="L38" s="43"/>
      <c r="M38" s="43"/>
      <c r="N38" s="43"/>
      <c r="O38" s="43"/>
    </row>
    <row r="39" spans="1:17" ht="30" x14ac:dyDescent="0.25">
      <c r="A39" s="54" t="s">
        <v>6</v>
      </c>
      <c r="B39" s="54" t="s">
        <v>43</v>
      </c>
      <c r="C39" s="54" t="s">
        <v>44</v>
      </c>
      <c r="D39" s="54" t="s">
        <v>45</v>
      </c>
      <c r="E39" s="54" t="s">
        <v>17</v>
      </c>
      <c r="F39" s="54" t="s">
        <v>11</v>
      </c>
      <c r="G39" s="43"/>
      <c r="H39" s="43"/>
      <c r="I39" s="43"/>
      <c r="J39" s="43"/>
      <c r="K39" s="43"/>
      <c r="L39" s="43"/>
      <c r="M39" s="43"/>
      <c r="N39" s="43"/>
      <c r="O39" s="43"/>
      <c r="P39" s="43"/>
      <c r="Q39" s="43"/>
    </row>
    <row r="40" spans="1:17" ht="30" x14ac:dyDescent="0.25">
      <c r="A40" s="54" t="s">
        <v>81</v>
      </c>
      <c r="B40" s="54" t="s">
        <v>86</v>
      </c>
      <c r="C40" s="54" t="s">
        <v>87</v>
      </c>
      <c r="D40" s="54" t="s">
        <v>84</v>
      </c>
      <c r="E40" s="54" t="s">
        <v>17</v>
      </c>
      <c r="F40" s="54" t="s">
        <v>11</v>
      </c>
      <c r="G40" s="43"/>
      <c r="H40" s="43"/>
      <c r="I40" s="43"/>
      <c r="J40" s="43"/>
      <c r="K40" s="43"/>
      <c r="L40" s="43"/>
      <c r="M40" s="43"/>
      <c r="N40" s="43"/>
      <c r="O40" s="43"/>
    </row>
    <row r="41" spans="1:17" ht="30" x14ac:dyDescent="0.25">
      <c r="A41" s="54" t="s">
        <v>81</v>
      </c>
      <c r="B41" s="54" t="s">
        <v>88</v>
      </c>
      <c r="C41" s="54" t="s">
        <v>87</v>
      </c>
      <c r="D41" s="54" t="s">
        <v>84</v>
      </c>
      <c r="E41" s="54" t="s">
        <v>17</v>
      </c>
      <c r="F41" s="54" t="s">
        <v>11</v>
      </c>
      <c r="G41" s="43"/>
      <c r="H41" s="43"/>
      <c r="I41" s="43"/>
      <c r="J41" s="43"/>
      <c r="K41" s="43"/>
      <c r="L41" s="43"/>
      <c r="M41" s="43"/>
      <c r="N41" s="43"/>
      <c r="O41" s="43"/>
      <c r="P41" s="43"/>
      <c r="Q41" s="43"/>
    </row>
    <row r="42" spans="1:17" x14ac:dyDescent="0.25">
      <c r="A42" s="54" t="s">
        <v>129</v>
      </c>
      <c r="B42" s="54" t="s">
        <v>130</v>
      </c>
      <c r="C42" s="54"/>
      <c r="D42" s="54" t="s">
        <v>119</v>
      </c>
      <c r="E42" s="54" t="s">
        <v>17</v>
      </c>
      <c r="F42" s="54" t="s">
        <v>120</v>
      </c>
      <c r="G42" s="43"/>
      <c r="H42" s="43"/>
      <c r="I42" s="43"/>
      <c r="J42" s="43"/>
      <c r="K42" s="43"/>
      <c r="L42" s="43"/>
      <c r="M42" s="43"/>
      <c r="N42" s="43"/>
      <c r="O42" s="43"/>
      <c r="P42" s="43"/>
      <c r="Q42" s="43"/>
    </row>
    <row r="43" spans="1:17" ht="30" x14ac:dyDescent="0.25">
      <c r="A43" s="54" t="s">
        <v>6</v>
      </c>
      <c r="B43" s="54" t="s">
        <v>46</v>
      </c>
      <c r="C43" s="54" t="s">
        <v>47</v>
      </c>
      <c r="D43" s="57" t="s">
        <v>36</v>
      </c>
      <c r="E43" s="54" t="s">
        <v>17</v>
      </c>
      <c r="F43" s="54" t="s">
        <v>11</v>
      </c>
      <c r="G43" s="43"/>
      <c r="H43" s="43"/>
      <c r="I43" s="43"/>
      <c r="J43" s="43"/>
      <c r="K43" s="43"/>
      <c r="L43" s="43"/>
      <c r="M43" s="43"/>
      <c r="N43" s="43"/>
      <c r="O43" s="43"/>
    </row>
    <row r="44" spans="1:17" x14ac:dyDescent="0.25">
      <c r="A44" s="54" t="s">
        <v>6</v>
      </c>
      <c r="B44" s="54" t="s">
        <v>48</v>
      </c>
      <c r="C44" s="54" t="s">
        <v>49</v>
      </c>
      <c r="D44" s="57" t="s">
        <v>36</v>
      </c>
      <c r="E44" s="54" t="s">
        <v>17</v>
      </c>
      <c r="F44" s="54" t="s">
        <v>11</v>
      </c>
      <c r="G44" s="43"/>
      <c r="H44" s="43"/>
      <c r="I44" s="43"/>
      <c r="J44" s="43"/>
      <c r="K44" s="43"/>
      <c r="L44" s="43"/>
      <c r="M44" s="43"/>
      <c r="N44" s="43"/>
      <c r="O44" s="43"/>
    </row>
    <row r="45" spans="1:17" ht="30" x14ac:dyDescent="0.25">
      <c r="A45" s="54" t="s">
        <v>6</v>
      </c>
      <c r="B45" s="54" t="s">
        <v>50</v>
      </c>
      <c r="C45" s="55" t="s">
        <v>51</v>
      </c>
      <c r="D45" s="57" t="s">
        <v>52</v>
      </c>
      <c r="E45" s="54" t="s">
        <v>53</v>
      </c>
      <c r="F45" s="54" t="s">
        <v>18</v>
      </c>
      <c r="G45" s="43"/>
      <c r="H45" s="43"/>
      <c r="I45" s="43"/>
      <c r="J45" s="43"/>
      <c r="K45" s="43"/>
      <c r="L45" s="43"/>
      <c r="M45" s="43"/>
      <c r="N45" s="43"/>
      <c r="O45" s="43"/>
    </row>
    <row r="46" spans="1:17" ht="30" x14ac:dyDescent="0.25">
      <c r="A46" s="54" t="s">
        <v>6</v>
      </c>
      <c r="B46" s="54" t="s">
        <v>54</v>
      </c>
      <c r="C46" s="54" t="s">
        <v>55</v>
      </c>
      <c r="D46" s="54" t="s">
        <v>56</v>
      </c>
      <c r="E46" s="54" t="s">
        <v>57</v>
      </c>
      <c r="F46" s="54" t="s">
        <v>11</v>
      </c>
      <c r="G46" s="43"/>
      <c r="H46" s="43"/>
      <c r="I46" s="43"/>
      <c r="J46" s="43"/>
      <c r="K46" s="43"/>
      <c r="L46" s="43"/>
      <c r="M46" s="43"/>
      <c r="N46" s="43"/>
      <c r="O46" s="43"/>
    </row>
    <row r="47" spans="1:17" ht="30" x14ac:dyDescent="0.25">
      <c r="A47" s="54" t="s">
        <v>6</v>
      </c>
      <c r="B47" s="54" t="s">
        <v>58</v>
      </c>
      <c r="C47" s="55" t="s">
        <v>59</v>
      </c>
      <c r="D47" s="57" t="s">
        <v>36</v>
      </c>
      <c r="E47" s="54" t="s">
        <v>17</v>
      </c>
      <c r="F47" s="54" t="s">
        <v>11</v>
      </c>
      <c r="G47" s="43"/>
      <c r="H47" s="43"/>
      <c r="I47" s="43"/>
      <c r="J47" s="43"/>
      <c r="K47" s="43"/>
      <c r="L47" s="43"/>
      <c r="M47" s="43"/>
      <c r="N47" s="43"/>
      <c r="O47" s="43"/>
    </row>
    <row r="48" spans="1:17" x14ac:dyDescent="0.25">
      <c r="A48" s="57" t="s">
        <v>6</v>
      </c>
      <c r="B48" s="57" t="s">
        <v>60</v>
      </c>
      <c r="C48" s="63" t="s">
        <v>61</v>
      </c>
      <c r="D48" s="57" t="s">
        <v>62</v>
      </c>
      <c r="E48" s="54" t="s">
        <v>17</v>
      </c>
      <c r="F48" s="54" t="s">
        <v>11</v>
      </c>
      <c r="G48" s="43"/>
      <c r="H48" s="43"/>
      <c r="I48" s="43"/>
      <c r="J48" s="43"/>
      <c r="K48" s="43"/>
      <c r="L48" s="43"/>
      <c r="M48" s="43"/>
      <c r="N48" s="43"/>
      <c r="O48" s="43"/>
    </row>
    <row r="49" spans="1:17" ht="75" x14ac:dyDescent="0.25">
      <c r="A49" s="54" t="s">
        <v>6</v>
      </c>
      <c r="B49" s="54" t="s">
        <v>63</v>
      </c>
      <c r="C49" s="54" t="s">
        <v>64</v>
      </c>
      <c r="D49" s="54" t="s">
        <v>65</v>
      </c>
      <c r="E49" s="54" t="s">
        <v>17</v>
      </c>
      <c r="F49" s="54" t="s">
        <v>66</v>
      </c>
      <c r="G49" s="43"/>
      <c r="H49" s="43"/>
      <c r="I49" s="43"/>
      <c r="J49" s="43"/>
      <c r="K49" s="43"/>
      <c r="L49" s="43"/>
      <c r="M49" s="43"/>
      <c r="N49" s="43"/>
      <c r="O49" s="43"/>
    </row>
    <row r="50" spans="1:17" ht="30" x14ac:dyDescent="0.25">
      <c r="A50" s="54" t="s">
        <v>6</v>
      </c>
      <c r="B50" s="54" t="s">
        <v>67</v>
      </c>
      <c r="C50" s="54"/>
      <c r="D50" s="54" t="s">
        <v>65</v>
      </c>
      <c r="E50" s="54" t="s">
        <v>17</v>
      </c>
      <c r="F50" s="54" t="s">
        <v>11</v>
      </c>
      <c r="G50" s="43"/>
      <c r="H50" s="43"/>
      <c r="I50" s="43"/>
      <c r="J50" s="43"/>
      <c r="K50" s="43"/>
      <c r="L50" s="43"/>
      <c r="M50" s="43"/>
      <c r="N50" s="43"/>
      <c r="O50" s="43"/>
      <c r="P50" s="43"/>
      <c r="Q50" s="43"/>
    </row>
    <row r="51" spans="1:17" ht="75" x14ac:dyDescent="0.25">
      <c r="A51" s="54" t="s">
        <v>6</v>
      </c>
      <c r="B51" s="54" t="s">
        <v>68</v>
      </c>
      <c r="C51" s="54" t="s">
        <v>69</v>
      </c>
      <c r="D51" s="54" t="s">
        <v>65</v>
      </c>
      <c r="E51" s="54" t="s">
        <v>17</v>
      </c>
      <c r="F51" s="54" t="s">
        <v>66</v>
      </c>
      <c r="G51" s="43"/>
      <c r="H51" s="43"/>
      <c r="I51" s="43"/>
      <c r="J51" s="43"/>
      <c r="K51" s="43"/>
      <c r="L51" s="43"/>
      <c r="M51" s="43"/>
      <c r="N51" s="43"/>
      <c r="O51" s="43"/>
      <c r="P51" s="43"/>
      <c r="Q51" s="43"/>
    </row>
    <row r="52" spans="1:17" ht="39" x14ac:dyDescent="0.25">
      <c r="A52" s="57" t="s">
        <v>81</v>
      </c>
      <c r="B52" s="57" t="s">
        <v>89</v>
      </c>
      <c r="C52" s="63" t="s">
        <v>90</v>
      </c>
      <c r="D52" s="54" t="s">
        <v>84</v>
      </c>
      <c r="E52" s="57" t="s">
        <v>17</v>
      </c>
      <c r="F52" s="54" t="s">
        <v>18</v>
      </c>
      <c r="G52" s="43"/>
      <c r="H52" s="43"/>
      <c r="I52" s="43"/>
      <c r="J52" s="43"/>
      <c r="K52" s="43"/>
      <c r="L52" s="43"/>
      <c r="M52" s="43"/>
      <c r="N52" s="43"/>
      <c r="O52" s="43"/>
      <c r="P52" s="43"/>
      <c r="Q52" s="43"/>
    </row>
    <row r="53" spans="1:17" ht="45" x14ac:dyDescent="0.25">
      <c r="A53" s="54" t="s">
        <v>109</v>
      </c>
      <c r="B53" s="54" t="s">
        <v>110</v>
      </c>
      <c r="C53" s="54" t="s">
        <v>111</v>
      </c>
      <c r="D53" s="54" t="s">
        <v>112</v>
      </c>
      <c r="E53" s="54" t="s">
        <v>17</v>
      </c>
      <c r="F53" s="54" t="s">
        <v>11</v>
      </c>
      <c r="G53" s="43"/>
      <c r="H53" s="43"/>
      <c r="I53" s="43"/>
      <c r="J53" s="43"/>
      <c r="K53" s="43"/>
      <c r="L53" s="43"/>
      <c r="M53" s="43"/>
      <c r="N53" s="43"/>
      <c r="O53" s="43"/>
      <c r="P53" s="43"/>
      <c r="Q53" s="43"/>
    </row>
    <row r="54" spans="1:17" s="46" customFormat="1" ht="30" x14ac:dyDescent="0.25">
      <c r="A54" s="54" t="s">
        <v>109</v>
      </c>
      <c r="B54" s="54" t="s">
        <v>113</v>
      </c>
      <c r="C54" s="54" t="s">
        <v>114</v>
      </c>
      <c r="D54" s="54" t="s">
        <v>112</v>
      </c>
      <c r="E54" s="54" t="s">
        <v>17</v>
      </c>
      <c r="F54" s="54" t="s">
        <v>11</v>
      </c>
      <c r="G54" s="45"/>
      <c r="H54" s="45"/>
      <c r="I54" s="45"/>
      <c r="J54" s="45"/>
      <c r="K54" s="45"/>
      <c r="L54" s="45"/>
      <c r="M54" s="45"/>
      <c r="N54" s="45"/>
      <c r="O54" s="45"/>
      <c r="P54" s="45"/>
      <c r="Q54" s="45"/>
    </row>
    <row r="55" spans="1:17" ht="30" x14ac:dyDescent="0.25">
      <c r="A55" s="54" t="s">
        <v>81</v>
      </c>
      <c r="B55" s="54" t="s">
        <v>91</v>
      </c>
      <c r="C55" s="55" t="s">
        <v>92</v>
      </c>
      <c r="D55" s="54" t="s">
        <v>84</v>
      </c>
      <c r="E55" s="54" t="s">
        <v>17</v>
      </c>
      <c r="F55" s="54" t="s">
        <v>11</v>
      </c>
      <c r="G55" s="43"/>
      <c r="H55" s="43"/>
      <c r="I55" s="43"/>
      <c r="J55" s="43"/>
      <c r="K55" s="43"/>
      <c r="L55" s="43"/>
      <c r="M55" s="43"/>
      <c r="N55" s="43"/>
      <c r="O55" s="43"/>
      <c r="P55" s="43"/>
      <c r="Q55" s="43"/>
    </row>
    <row r="56" spans="1:17" x14ac:dyDescent="0.25">
      <c r="A56" s="54" t="s">
        <v>95</v>
      </c>
      <c r="B56" s="54" t="s">
        <v>99</v>
      </c>
      <c r="C56" s="54"/>
      <c r="D56" s="54" t="s">
        <v>97</v>
      </c>
      <c r="E56" s="54" t="s">
        <v>17</v>
      </c>
      <c r="F56" s="54" t="s">
        <v>18</v>
      </c>
      <c r="G56" s="43"/>
      <c r="H56" s="43"/>
      <c r="I56" s="43"/>
      <c r="J56" s="43"/>
      <c r="K56" s="43"/>
      <c r="L56" s="43"/>
      <c r="M56" s="43"/>
      <c r="N56" s="43"/>
      <c r="O56" s="43"/>
      <c r="P56" s="43"/>
      <c r="Q56" s="43"/>
    </row>
    <row r="57" spans="1:17" x14ac:dyDescent="0.25">
      <c r="A57" s="54" t="s">
        <v>95</v>
      </c>
      <c r="B57" s="54" t="s">
        <v>100</v>
      </c>
      <c r="C57" s="54"/>
      <c r="D57" s="54" t="s">
        <v>97</v>
      </c>
      <c r="E57" s="54" t="s">
        <v>17</v>
      </c>
      <c r="F57" s="54" t="s">
        <v>18</v>
      </c>
      <c r="G57" s="43"/>
      <c r="H57" s="43"/>
      <c r="I57" s="43"/>
      <c r="J57" s="43"/>
      <c r="K57" s="43"/>
      <c r="L57" s="43"/>
      <c r="M57" s="43"/>
      <c r="N57" s="43"/>
      <c r="O57" s="43"/>
      <c r="P57" s="43"/>
      <c r="Q57" s="43"/>
    </row>
    <row r="58" spans="1:17" ht="45" x14ac:dyDescent="0.25">
      <c r="A58" s="54" t="s">
        <v>6</v>
      </c>
      <c r="B58" s="54" t="s">
        <v>70</v>
      </c>
      <c r="C58" s="54" t="s">
        <v>71</v>
      </c>
      <c r="D58" s="54" t="s">
        <v>72</v>
      </c>
      <c r="E58" s="54" t="s">
        <v>17</v>
      </c>
      <c r="F58" s="54" t="s">
        <v>11</v>
      </c>
      <c r="G58" s="43"/>
      <c r="H58" s="43"/>
      <c r="I58" s="43"/>
      <c r="J58" s="43"/>
      <c r="K58" s="43"/>
      <c r="L58" s="43"/>
      <c r="M58" s="43"/>
      <c r="N58" s="43"/>
      <c r="O58" s="43"/>
      <c r="P58" s="43"/>
      <c r="Q58" s="43"/>
    </row>
    <row r="59" spans="1:17" x14ac:dyDescent="0.25">
      <c r="A59" s="54" t="s">
        <v>6</v>
      </c>
      <c r="B59" s="54" t="s">
        <v>73</v>
      </c>
      <c r="C59" s="54" t="s">
        <v>74</v>
      </c>
      <c r="D59" s="54" t="s">
        <v>72</v>
      </c>
      <c r="E59" s="54" t="s">
        <v>17</v>
      </c>
      <c r="F59" s="54" t="s">
        <v>11</v>
      </c>
      <c r="G59" s="43"/>
      <c r="H59" s="43"/>
      <c r="I59" s="43"/>
      <c r="J59" s="43"/>
      <c r="K59" s="43"/>
      <c r="L59" s="43"/>
      <c r="M59" s="43"/>
      <c r="N59" s="43"/>
      <c r="O59" s="43"/>
      <c r="P59" s="43"/>
      <c r="Q59" s="43"/>
    </row>
    <row r="60" spans="1:17" ht="30" x14ac:dyDescent="0.25">
      <c r="A60" s="54" t="s">
        <v>318</v>
      </c>
      <c r="B60" s="54" t="s">
        <v>326</v>
      </c>
      <c r="C60" s="54"/>
      <c r="D60" s="54" t="s">
        <v>9</v>
      </c>
      <c r="E60" s="54" t="s">
        <v>10</v>
      </c>
      <c r="F60" s="54" t="s">
        <v>11</v>
      </c>
      <c r="G60" s="43"/>
      <c r="H60" s="43"/>
      <c r="I60" s="43"/>
      <c r="J60" s="43"/>
      <c r="K60" s="43"/>
      <c r="L60" s="43"/>
      <c r="M60" s="43"/>
      <c r="N60" s="43"/>
      <c r="O60" s="43"/>
      <c r="P60" s="43"/>
      <c r="Q60" s="43"/>
    </row>
    <row r="61" spans="1:17" ht="30" x14ac:dyDescent="0.25">
      <c r="A61" s="54" t="s">
        <v>318</v>
      </c>
      <c r="B61" s="54" t="s">
        <v>329</v>
      </c>
      <c r="C61" s="54"/>
      <c r="D61" s="54" t="s">
        <v>97</v>
      </c>
      <c r="E61" s="54" t="s">
        <v>17</v>
      </c>
      <c r="F61" s="54" t="s">
        <v>11</v>
      </c>
      <c r="G61" s="43"/>
      <c r="H61" s="43"/>
      <c r="I61" s="43"/>
      <c r="J61" s="43"/>
      <c r="K61" s="43"/>
      <c r="L61" s="43"/>
      <c r="M61" s="43"/>
      <c r="N61" s="43"/>
      <c r="O61" s="43"/>
      <c r="P61" s="43"/>
      <c r="Q61" s="43"/>
    </row>
    <row r="62" spans="1:17" ht="30" x14ac:dyDescent="0.25">
      <c r="A62" s="54" t="s">
        <v>318</v>
      </c>
      <c r="B62" s="54" t="s">
        <v>327</v>
      </c>
      <c r="C62" s="54"/>
      <c r="D62" s="54" t="s">
        <v>97</v>
      </c>
      <c r="E62" s="54" t="s">
        <v>17</v>
      </c>
      <c r="F62" s="54" t="s">
        <v>11</v>
      </c>
      <c r="G62" s="43"/>
      <c r="H62" s="43"/>
      <c r="I62" s="43"/>
      <c r="J62" s="43"/>
      <c r="K62" s="43"/>
      <c r="L62" s="43"/>
      <c r="M62" s="43"/>
      <c r="N62" s="43"/>
      <c r="O62" s="43"/>
      <c r="P62" s="43"/>
      <c r="Q62" s="43"/>
    </row>
    <row r="63" spans="1:17" ht="30" x14ac:dyDescent="0.25">
      <c r="A63" s="54" t="s">
        <v>318</v>
      </c>
      <c r="B63" s="54" t="s">
        <v>325</v>
      </c>
      <c r="C63" s="54"/>
      <c r="D63" s="54" t="s">
        <v>97</v>
      </c>
      <c r="E63" s="54" t="s">
        <v>17</v>
      </c>
      <c r="F63" s="54" t="s">
        <v>11</v>
      </c>
      <c r="G63" s="43"/>
      <c r="H63" s="43"/>
      <c r="I63" s="43"/>
      <c r="J63" s="43"/>
      <c r="K63" s="43"/>
      <c r="L63" s="43"/>
      <c r="M63" s="43"/>
      <c r="N63" s="43"/>
      <c r="O63" s="43"/>
      <c r="P63" s="43"/>
      <c r="Q63" s="43"/>
    </row>
    <row r="64" spans="1:17" ht="30" x14ac:dyDescent="0.25">
      <c r="A64" s="54" t="s">
        <v>318</v>
      </c>
      <c r="B64" s="54" t="s">
        <v>328</v>
      </c>
      <c r="C64" s="54"/>
      <c r="D64" s="54" t="s">
        <v>9</v>
      </c>
      <c r="E64" s="54" t="s">
        <v>10</v>
      </c>
      <c r="F64" s="54" t="s">
        <v>11</v>
      </c>
      <c r="G64" s="43"/>
      <c r="H64" s="43"/>
      <c r="I64" s="43"/>
      <c r="J64" s="43"/>
      <c r="K64" s="43"/>
      <c r="L64" s="43"/>
      <c r="M64" s="43"/>
      <c r="N64" s="43"/>
      <c r="O64" s="43"/>
      <c r="P64" s="43"/>
      <c r="Q64" s="43"/>
    </row>
    <row r="65" spans="1:17" x14ac:dyDescent="0.25">
      <c r="A65" s="54" t="s">
        <v>81</v>
      </c>
      <c r="B65" s="54" t="s">
        <v>93</v>
      </c>
      <c r="C65" s="54" t="s">
        <v>94</v>
      </c>
      <c r="D65" s="54" t="s">
        <v>36</v>
      </c>
      <c r="E65" s="54" t="s">
        <v>17</v>
      </c>
      <c r="F65" s="54" t="s">
        <v>11</v>
      </c>
      <c r="G65" s="43"/>
      <c r="H65" s="43"/>
      <c r="I65" s="43"/>
      <c r="J65" s="43"/>
      <c r="K65" s="43"/>
      <c r="L65" s="43"/>
      <c r="M65" s="43"/>
      <c r="N65" s="43"/>
      <c r="O65" s="43"/>
      <c r="P65" s="43"/>
      <c r="Q65" s="43"/>
    </row>
    <row r="66" spans="1:17" ht="30" x14ac:dyDescent="0.25">
      <c r="A66" s="57" t="s">
        <v>6</v>
      </c>
      <c r="B66" s="57" t="s">
        <v>75</v>
      </c>
      <c r="C66" s="63" t="s">
        <v>76</v>
      </c>
      <c r="D66" s="54" t="s">
        <v>77</v>
      </c>
      <c r="E66" s="57" t="s">
        <v>17</v>
      </c>
      <c r="F66" s="54" t="s">
        <v>11</v>
      </c>
      <c r="G66" s="43"/>
      <c r="H66" s="43"/>
      <c r="I66" s="43"/>
      <c r="J66" s="43"/>
      <c r="K66" s="43"/>
      <c r="L66" s="43"/>
      <c r="M66" s="43"/>
      <c r="N66" s="43"/>
      <c r="O66" s="43"/>
      <c r="P66" s="43"/>
      <c r="Q66" s="43"/>
    </row>
    <row r="67" spans="1:17" x14ac:dyDescent="0.25">
      <c r="A67" s="54" t="s">
        <v>134</v>
      </c>
      <c r="B67" s="54" t="s">
        <v>135</v>
      </c>
      <c r="C67" s="54"/>
      <c r="D67" s="54" t="s">
        <v>119</v>
      </c>
      <c r="E67" s="54" t="s">
        <v>17</v>
      </c>
      <c r="F67" s="54" t="s">
        <v>120</v>
      </c>
      <c r="G67" s="43"/>
      <c r="H67" s="43"/>
      <c r="I67" s="43"/>
      <c r="J67" s="43"/>
      <c r="K67" s="43"/>
      <c r="L67" s="43"/>
      <c r="M67" s="43"/>
      <c r="N67" s="43"/>
      <c r="O67" s="43"/>
      <c r="P67" s="43"/>
      <c r="Q67" s="43"/>
    </row>
    <row r="68" spans="1:17" x14ac:dyDescent="0.25">
      <c r="A68" s="54" t="s">
        <v>109</v>
      </c>
      <c r="B68" s="54" t="s">
        <v>115</v>
      </c>
      <c r="C68" s="54"/>
      <c r="D68" s="54" t="s">
        <v>97</v>
      </c>
      <c r="E68" s="54" t="s">
        <v>17</v>
      </c>
      <c r="F68" s="54" t="s">
        <v>18</v>
      </c>
      <c r="G68" s="43"/>
      <c r="H68" s="43"/>
      <c r="I68" s="43"/>
      <c r="J68" s="43"/>
      <c r="K68" s="43"/>
      <c r="L68" s="43"/>
      <c r="M68" s="43"/>
      <c r="N68" s="43"/>
      <c r="O68" s="43"/>
      <c r="P68" s="43"/>
      <c r="Q68" s="43"/>
    </row>
    <row r="69" spans="1:17" x14ac:dyDescent="0.25">
      <c r="A69" s="54" t="s">
        <v>109</v>
      </c>
      <c r="B69" s="54" t="s">
        <v>116</v>
      </c>
      <c r="C69" s="54"/>
      <c r="D69" s="54" t="s">
        <v>97</v>
      </c>
      <c r="E69" s="54" t="s">
        <v>17</v>
      </c>
      <c r="F69" s="54" t="s">
        <v>18</v>
      </c>
      <c r="G69" s="43"/>
      <c r="H69" s="43"/>
      <c r="I69" s="43"/>
      <c r="J69" s="43"/>
      <c r="K69" s="43"/>
      <c r="L69" s="43"/>
      <c r="M69" s="43"/>
      <c r="N69" s="43"/>
      <c r="O69" s="43"/>
      <c r="P69" s="43"/>
      <c r="Q69" s="43"/>
    </row>
    <row r="70" spans="1:17" ht="30" x14ac:dyDescent="0.25">
      <c r="A70" s="54" t="s">
        <v>6</v>
      </c>
      <c r="B70" s="54" t="s">
        <v>78</v>
      </c>
      <c r="C70" s="54" t="s">
        <v>79</v>
      </c>
      <c r="D70" s="54" t="s">
        <v>80</v>
      </c>
      <c r="E70" s="54" t="s">
        <v>17</v>
      </c>
      <c r="F70" s="54" t="s">
        <v>11</v>
      </c>
      <c r="G70" s="43"/>
      <c r="H70" s="43"/>
      <c r="I70" s="43"/>
      <c r="J70" s="43"/>
      <c r="K70" s="43"/>
      <c r="L70" s="43"/>
      <c r="M70" s="43"/>
      <c r="N70" s="43"/>
      <c r="O70" s="43"/>
      <c r="P70" s="43"/>
      <c r="Q70" s="43"/>
    </row>
    <row r="71" spans="1:17" x14ac:dyDescent="0.25">
      <c r="A71" s="43"/>
      <c r="B71" s="43"/>
      <c r="C71" s="43"/>
      <c r="D71" s="43"/>
      <c r="E71" s="43"/>
      <c r="F71" s="43"/>
      <c r="G71" s="43"/>
      <c r="H71" s="43"/>
      <c r="I71" s="43"/>
      <c r="J71" s="43"/>
      <c r="K71" s="43"/>
      <c r="L71" s="43"/>
      <c r="M71" s="43"/>
      <c r="N71" s="43"/>
      <c r="O71" s="43"/>
      <c r="P71" s="43"/>
      <c r="Q71" s="43"/>
    </row>
    <row r="72" spans="1:17" x14ac:dyDescent="0.25">
      <c r="A72" s="43"/>
      <c r="B72" s="43"/>
      <c r="C72" s="43"/>
      <c r="D72" s="43"/>
      <c r="E72" s="43"/>
      <c r="F72" s="43"/>
      <c r="G72" s="43"/>
      <c r="H72" s="43"/>
      <c r="I72" s="43"/>
      <c r="J72" s="43"/>
      <c r="K72" s="43"/>
      <c r="L72" s="43"/>
      <c r="M72" s="43"/>
      <c r="N72" s="43"/>
      <c r="O72" s="43"/>
      <c r="P72" s="43"/>
      <c r="Q72" s="43"/>
    </row>
    <row r="73" spans="1:17" x14ac:dyDescent="0.25">
      <c r="A73" s="43"/>
      <c r="B73" s="43"/>
      <c r="C73" s="43"/>
      <c r="D73" s="43"/>
      <c r="E73" s="43"/>
      <c r="F73" s="43"/>
      <c r="G73" s="43"/>
      <c r="H73" s="43"/>
      <c r="I73" s="43"/>
      <c r="J73" s="43"/>
      <c r="K73" s="43"/>
      <c r="L73" s="43"/>
      <c r="M73" s="43"/>
      <c r="N73" s="43"/>
      <c r="O73" s="43"/>
      <c r="P73" s="43"/>
      <c r="Q73" s="43"/>
    </row>
    <row r="74" spans="1:17" x14ac:dyDescent="0.25">
      <c r="A74" s="43"/>
      <c r="B74" s="43"/>
      <c r="C74" s="43"/>
      <c r="D74" s="43"/>
      <c r="E74" s="43"/>
      <c r="F74" s="43"/>
      <c r="G74" s="43"/>
      <c r="H74" s="43"/>
      <c r="I74" s="43"/>
      <c r="J74" s="43"/>
      <c r="K74" s="43"/>
      <c r="L74" s="43"/>
      <c r="M74" s="43"/>
      <c r="N74" s="43"/>
      <c r="O74" s="43"/>
      <c r="P74" s="43"/>
      <c r="Q74" s="43"/>
    </row>
    <row r="75" spans="1:17" x14ac:dyDescent="0.25">
      <c r="A75" s="43"/>
      <c r="B75" s="43"/>
      <c r="C75" s="43"/>
      <c r="D75" s="43"/>
      <c r="E75" s="43"/>
      <c r="F75" s="43"/>
      <c r="G75" s="43"/>
      <c r="H75" s="43"/>
      <c r="I75" s="43"/>
      <c r="J75" s="43"/>
      <c r="K75" s="43"/>
      <c r="L75" s="43"/>
      <c r="M75" s="43"/>
      <c r="N75" s="43"/>
      <c r="O75" s="43"/>
      <c r="P75" s="43"/>
      <c r="Q75" s="43"/>
    </row>
    <row r="76" spans="1:17" x14ac:dyDescent="0.25">
      <c r="A76" s="43"/>
      <c r="B76" s="43"/>
      <c r="C76" s="43"/>
      <c r="D76" s="43"/>
      <c r="E76" s="43"/>
      <c r="F76" s="43"/>
      <c r="G76" s="43"/>
      <c r="H76" s="43"/>
      <c r="I76" s="43"/>
      <c r="J76" s="43"/>
      <c r="K76" s="43"/>
      <c r="L76" s="43"/>
      <c r="M76" s="43"/>
      <c r="N76" s="43"/>
      <c r="O76" s="43"/>
      <c r="P76" s="43"/>
      <c r="Q76" s="43"/>
    </row>
    <row r="77" spans="1:17" x14ac:dyDescent="0.25">
      <c r="A77" s="43"/>
      <c r="B77" s="43"/>
      <c r="C77" s="43"/>
      <c r="D77" s="43"/>
      <c r="E77" s="43"/>
      <c r="F77" s="43"/>
      <c r="G77" s="43"/>
      <c r="H77" s="43"/>
      <c r="I77" s="43"/>
      <c r="J77" s="43"/>
      <c r="K77" s="43"/>
      <c r="L77" s="43"/>
      <c r="M77" s="43"/>
      <c r="N77" s="43"/>
      <c r="O77" s="43"/>
      <c r="P77" s="43"/>
      <c r="Q77" s="43"/>
    </row>
    <row r="78" spans="1:17" x14ac:dyDescent="0.25">
      <c r="A78" s="43"/>
      <c r="B78" s="43"/>
      <c r="C78" s="43"/>
      <c r="D78" s="43"/>
      <c r="E78" s="43"/>
      <c r="F78" s="43"/>
      <c r="G78" s="43"/>
      <c r="H78" s="43"/>
      <c r="I78" s="43"/>
      <c r="J78" s="43"/>
      <c r="K78" s="43"/>
      <c r="L78" s="43"/>
      <c r="M78" s="43"/>
      <c r="N78" s="43"/>
      <c r="O78" s="43"/>
      <c r="P78" s="43"/>
      <c r="Q78" s="43"/>
    </row>
    <row r="79" spans="1:17" x14ac:dyDescent="0.25">
      <c r="A79" s="43"/>
      <c r="B79" s="43"/>
      <c r="C79" s="43"/>
      <c r="D79" s="43"/>
      <c r="E79" s="43"/>
      <c r="F79" s="43"/>
      <c r="G79" s="43"/>
      <c r="H79" s="43"/>
      <c r="I79" s="43"/>
      <c r="J79" s="43"/>
      <c r="K79" s="43"/>
      <c r="L79" s="43"/>
      <c r="M79" s="43"/>
      <c r="N79" s="43"/>
      <c r="O79" s="43"/>
      <c r="P79" s="43"/>
      <c r="Q79" s="43"/>
    </row>
    <row r="80" spans="1:17" x14ac:dyDescent="0.25">
      <c r="A80" s="43"/>
      <c r="B80" s="43"/>
      <c r="C80" s="43"/>
      <c r="D80" s="43"/>
      <c r="E80" s="43"/>
      <c r="F80" s="43"/>
      <c r="G80" s="43"/>
      <c r="H80" s="43"/>
      <c r="I80" s="43"/>
      <c r="J80" s="43"/>
      <c r="K80" s="43"/>
      <c r="L80" s="43"/>
      <c r="M80" s="43"/>
      <c r="N80" s="43"/>
      <c r="O80" s="43"/>
      <c r="P80" s="43"/>
      <c r="Q80" s="43"/>
    </row>
    <row r="81" spans="1:17" x14ac:dyDescent="0.25">
      <c r="A81" s="43"/>
      <c r="B81" s="43"/>
      <c r="C81" s="43"/>
      <c r="D81" s="43"/>
      <c r="E81" s="43"/>
      <c r="F81" s="43"/>
      <c r="G81" s="43"/>
      <c r="H81" s="43"/>
      <c r="I81" s="43"/>
      <c r="J81" s="43"/>
      <c r="K81" s="43"/>
      <c r="L81" s="43"/>
      <c r="M81" s="43"/>
      <c r="N81" s="43"/>
      <c r="O81" s="43"/>
      <c r="P81" s="43"/>
      <c r="Q81" s="43"/>
    </row>
    <row r="82" spans="1:17" x14ac:dyDescent="0.25">
      <c r="A82" s="43"/>
      <c r="B82" s="43"/>
      <c r="C82" s="43"/>
      <c r="D82" s="43"/>
      <c r="E82" s="43"/>
      <c r="F82" s="43"/>
      <c r="G82" s="43"/>
      <c r="H82" s="43"/>
      <c r="I82" s="43"/>
      <c r="J82" s="43"/>
      <c r="K82" s="43"/>
      <c r="L82" s="43"/>
      <c r="M82" s="43"/>
      <c r="N82" s="43"/>
      <c r="O82" s="43"/>
      <c r="P82" s="43"/>
      <c r="Q82" s="43"/>
    </row>
    <row r="83" spans="1:17" x14ac:dyDescent="0.25">
      <c r="A83" s="43"/>
      <c r="B83" s="43"/>
      <c r="C83" s="43"/>
      <c r="D83" s="43"/>
      <c r="E83" s="43"/>
      <c r="F83" s="43"/>
      <c r="G83" s="43"/>
      <c r="H83" s="43"/>
      <c r="I83" s="43"/>
      <c r="J83" s="43"/>
      <c r="K83" s="43"/>
      <c r="L83" s="43"/>
      <c r="M83" s="43"/>
      <c r="N83" s="43"/>
      <c r="O83" s="43"/>
      <c r="P83" s="43"/>
      <c r="Q83" s="43"/>
    </row>
    <row r="84" spans="1:17" x14ac:dyDescent="0.25">
      <c r="A84" s="43"/>
      <c r="B84" s="43"/>
      <c r="C84" s="43"/>
      <c r="D84" s="43"/>
      <c r="E84" s="43"/>
      <c r="F84" s="43"/>
      <c r="G84" s="43"/>
      <c r="H84" s="43"/>
      <c r="I84" s="43"/>
      <c r="J84" s="43"/>
      <c r="K84" s="43"/>
      <c r="L84" s="43"/>
      <c r="M84" s="43"/>
      <c r="N84" s="43"/>
      <c r="O84" s="43"/>
      <c r="P84" s="43"/>
      <c r="Q84" s="43"/>
    </row>
    <row r="85" spans="1:17" x14ac:dyDescent="0.25">
      <c r="A85" s="43"/>
      <c r="B85" s="43"/>
      <c r="C85" s="43"/>
      <c r="D85" s="43"/>
      <c r="E85" s="43"/>
      <c r="F85" s="43"/>
      <c r="G85" s="43"/>
      <c r="H85" s="43"/>
      <c r="I85" s="43"/>
      <c r="J85" s="43"/>
      <c r="K85" s="43"/>
      <c r="L85" s="43"/>
      <c r="M85" s="43"/>
      <c r="N85" s="43"/>
      <c r="O85" s="43"/>
      <c r="P85" s="43"/>
      <c r="Q85" s="43"/>
    </row>
    <row r="86" spans="1:17" x14ac:dyDescent="0.25">
      <c r="A86" s="43"/>
      <c r="B86" s="43"/>
      <c r="C86" s="43"/>
      <c r="D86" s="43"/>
      <c r="E86" s="43"/>
      <c r="F86" s="43"/>
      <c r="G86" s="43"/>
      <c r="H86" s="43"/>
      <c r="I86" s="43"/>
      <c r="J86" s="43"/>
      <c r="K86" s="43"/>
      <c r="L86" s="43"/>
      <c r="M86" s="43"/>
      <c r="N86" s="43"/>
      <c r="O86" s="43"/>
      <c r="P86" s="43"/>
      <c r="Q86" s="43"/>
    </row>
    <row r="87" spans="1:17" x14ac:dyDescent="0.25">
      <c r="A87" s="43"/>
      <c r="B87" s="43"/>
      <c r="C87" s="43"/>
      <c r="D87" s="43"/>
      <c r="E87" s="43"/>
      <c r="F87" s="43"/>
      <c r="G87" s="43"/>
      <c r="H87" s="43"/>
      <c r="I87" s="43"/>
      <c r="J87" s="43"/>
      <c r="K87" s="43"/>
      <c r="L87" s="43"/>
      <c r="M87" s="43"/>
      <c r="N87" s="43"/>
      <c r="O87" s="43"/>
      <c r="P87" s="43"/>
      <c r="Q87" s="43"/>
    </row>
    <row r="88" spans="1:17" x14ac:dyDescent="0.25">
      <c r="A88" s="43"/>
      <c r="B88" s="43"/>
      <c r="C88" s="43"/>
      <c r="D88" s="43"/>
      <c r="E88" s="43"/>
      <c r="F88" s="43"/>
      <c r="G88" s="43"/>
      <c r="H88" s="43"/>
      <c r="I88" s="43"/>
      <c r="J88" s="43"/>
      <c r="K88" s="43"/>
      <c r="L88" s="43"/>
      <c r="M88" s="43"/>
      <c r="N88" s="43"/>
      <c r="O88" s="43"/>
      <c r="P88" s="43"/>
      <c r="Q88" s="43"/>
    </row>
    <row r="89" spans="1:17" x14ac:dyDescent="0.25">
      <c r="A89" s="43"/>
      <c r="B89" s="43"/>
      <c r="C89" s="43"/>
      <c r="D89" s="43"/>
      <c r="E89" s="43"/>
      <c r="F89" s="43"/>
      <c r="G89" s="43"/>
      <c r="H89" s="43"/>
      <c r="I89" s="43"/>
      <c r="J89" s="43"/>
      <c r="K89" s="43"/>
      <c r="L89" s="43"/>
      <c r="M89" s="43"/>
      <c r="N89" s="43"/>
      <c r="O89" s="43"/>
      <c r="P89" s="43"/>
      <c r="Q89" s="43"/>
    </row>
    <row r="90" spans="1:17" x14ac:dyDescent="0.25">
      <c r="A90" s="43"/>
      <c r="B90" s="43"/>
      <c r="C90" s="43"/>
      <c r="D90" s="43"/>
      <c r="E90" s="43"/>
      <c r="F90" s="43"/>
      <c r="G90" s="43"/>
      <c r="H90" s="43"/>
      <c r="I90" s="43"/>
      <c r="J90" s="43"/>
      <c r="K90" s="43"/>
      <c r="L90" s="43"/>
      <c r="M90" s="43"/>
      <c r="N90" s="43"/>
      <c r="O90" s="43"/>
      <c r="P90" s="43"/>
      <c r="Q90" s="43"/>
    </row>
    <row r="91" spans="1:17" x14ac:dyDescent="0.25">
      <c r="A91" s="43"/>
      <c r="B91" s="43"/>
      <c r="C91" s="43"/>
      <c r="D91" s="43"/>
      <c r="E91" s="43"/>
      <c r="F91" s="43"/>
      <c r="G91" s="43"/>
      <c r="H91" s="43"/>
      <c r="I91" s="43"/>
      <c r="J91" s="43"/>
      <c r="K91" s="43"/>
      <c r="L91" s="43"/>
      <c r="M91" s="43"/>
      <c r="N91" s="43"/>
      <c r="O91" s="43"/>
      <c r="P91" s="43"/>
      <c r="Q91" s="43"/>
    </row>
    <row r="92" spans="1:17" x14ac:dyDescent="0.25">
      <c r="A92" s="43"/>
      <c r="B92" s="43"/>
      <c r="C92" s="43"/>
      <c r="D92" s="43"/>
      <c r="E92" s="43"/>
      <c r="F92" s="43"/>
      <c r="G92" s="43"/>
      <c r="H92" s="43"/>
      <c r="I92" s="43"/>
      <c r="J92" s="43"/>
      <c r="K92" s="43"/>
      <c r="L92" s="43"/>
      <c r="M92" s="43"/>
      <c r="N92" s="43"/>
      <c r="O92" s="43"/>
      <c r="P92" s="43"/>
      <c r="Q92" s="43"/>
    </row>
    <row r="93" spans="1:17" x14ac:dyDescent="0.25">
      <c r="A93" s="43"/>
      <c r="B93" s="43"/>
      <c r="C93" s="43"/>
      <c r="D93" s="43"/>
      <c r="E93" s="43"/>
      <c r="F93" s="43"/>
      <c r="G93" s="43"/>
      <c r="H93" s="43"/>
      <c r="I93" s="43"/>
      <c r="J93" s="43"/>
      <c r="K93" s="43"/>
      <c r="L93" s="43"/>
      <c r="M93" s="43"/>
      <c r="N93" s="43"/>
      <c r="O93" s="43"/>
      <c r="P93" s="43"/>
      <c r="Q93" s="43"/>
    </row>
    <row r="94" spans="1:17" x14ac:dyDescent="0.25">
      <c r="A94" s="43"/>
      <c r="B94" s="43"/>
      <c r="C94" s="43"/>
      <c r="D94" s="43"/>
      <c r="E94" s="43"/>
      <c r="F94" s="43"/>
      <c r="G94" s="43"/>
      <c r="H94" s="43"/>
      <c r="I94" s="43"/>
      <c r="J94" s="43"/>
      <c r="K94" s="43"/>
      <c r="L94" s="43"/>
      <c r="M94" s="43"/>
      <c r="N94" s="43"/>
      <c r="O94" s="43"/>
      <c r="P94" s="43"/>
      <c r="Q94" s="43"/>
    </row>
    <row r="95" spans="1:17" x14ac:dyDescent="0.25">
      <c r="A95" s="43"/>
      <c r="B95" s="43"/>
      <c r="C95" s="43"/>
      <c r="D95" s="43"/>
      <c r="E95" s="43"/>
      <c r="F95" s="43"/>
      <c r="G95" s="43"/>
      <c r="H95" s="43"/>
      <c r="I95" s="43"/>
      <c r="J95" s="43"/>
      <c r="K95" s="43"/>
      <c r="L95" s="43"/>
      <c r="M95" s="43"/>
      <c r="N95" s="43"/>
      <c r="O95" s="43"/>
      <c r="P95" s="43"/>
      <c r="Q95" s="43"/>
    </row>
    <row r="96" spans="1:17" x14ac:dyDescent="0.25">
      <c r="A96" s="43"/>
      <c r="B96" s="43"/>
      <c r="C96" s="43"/>
      <c r="D96" s="43"/>
      <c r="E96" s="43"/>
      <c r="F96" s="43"/>
      <c r="G96" s="43"/>
      <c r="H96" s="43"/>
      <c r="I96" s="43"/>
      <c r="J96" s="43"/>
      <c r="K96" s="43"/>
      <c r="L96" s="43"/>
      <c r="M96" s="43"/>
      <c r="N96" s="43"/>
      <c r="O96" s="43"/>
      <c r="P96" s="43"/>
      <c r="Q96" s="43"/>
    </row>
    <row r="97" spans="1:17" x14ac:dyDescent="0.25">
      <c r="A97" s="43"/>
      <c r="B97" s="43"/>
      <c r="C97" s="43"/>
      <c r="D97" s="43"/>
      <c r="E97" s="43"/>
      <c r="F97" s="43"/>
      <c r="G97" s="43"/>
      <c r="H97" s="43"/>
      <c r="I97" s="43"/>
      <c r="J97" s="43"/>
      <c r="K97" s="43"/>
      <c r="L97" s="43"/>
      <c r="M97" s="43"/>
      <c r="N97" s="43"/>
      <c r="O97" s="43"/>
      <c r="P97" s="43"/>
      <c r="Q97" s="43"/>
    </row>
    <row r="98" spans="1:17" x14ac:dyDescent="0.25">
      <c r="A98" s="43"/>
      <c r="B98" s="43"/>
      <c r="C98" s="43"/>
      <c r="D98" s="43"/>
      <c r="E98" s="43"/>
      <c r="F98" s="43"/>
      <c r="G98" s="43"/>
      <c r="H98" s="43"/>
      <c r="I98" s="43"/>
      <c r="J98" s="43"/>
      <c r="K98" s="43"/>
      <c r="L98" s="43"/>
      <c r="M98" s="43"/>
      <c r="N98" s="43"/>
      <c r="O98" s="43"/>
      <c r="P98" s="43"/>
      <c r="Q98" s="43"/>
    </row>
    <row r="99" spans="1:17" x14ac:dyDescent="0.25">
      <c r="A99" s="43"/>
      <c r="B99" s="43"/>
      <c r="C99" s="43"/>
      <c r="D99" s="43"/>
      <c r="E99" s="43"/>
      <c r="F99" s="43"/>
      <c r="G99" s="43"/>
      <c r="H99" s="43"/>
      <c r="I99" s="43"/>
      <c r="J99" s="43"/>
      <c r="K99" s="43"/>
      <c r="L99" s="43"/>
      <c r="M99" s="43"/>
      <c r="N99" s="43"/>
      <c r="O99" s="43"/>
      <c r="P99" s="43"/>
      <c r="Q99" s="43"/>
    </row>
    <row r="100" spans="1:17" x14ac:dyDescent="0.25">
      <c r="A100" s="43"/>
      <c r="B100" s="43"/>
      <c r="C100" s="43"/>
      <c r="D100" s="43"/>
      <c r="E100" s="43"/>
      <c r="F100" s="43"/>
      <c r="G100" s="43"/>
      <c r="H100" s="43"/>
      <c r="I100" s="43"/>
      <c r="J100" s="43"/>
      <c r="K100" s="43"/>
      <c r="L100" s="43"/>
      <c r="M100" s="43"/>
      <c r="N100" s="43"/>
      <c r="O100" s="43"/>
      <c r="P100" s="43"/>
      <c r="Q100" s="43"/>
    </row>
    <row r="101" spans="1:17" x14ac:dyDescent="0.25">
      <c r="A101" s="43"/>
      <c r="B101" s="43"/>
      <c r="C101" s="43"/>
      <c r="D101" s="43"/>
      <c r="E101" s="43"/>
      <c r="F101" s="43"/>
      <c r="G101" s="43"/>
      <c r="H101" s="43"/>
      <c r="I101" s="43"/>
      <c r="J101" s="43"/>
      <c r="K101" s="43"/>
      <c r="L101" s="43"/>
      <c r="M101" s="43"/>
      <c r="N101" s="43"/>
      <c r="O101" s="43"/>
      <c r="P101" s="43"/>
      <c r="Q101" s="43"/>
    </row>
    <row r="102" spans="1:17" x14ac:dyDescent="0.25">
      <c r="A102" s="43"/>
      <c r="B102" s="43"/>
      <c r="C102" s="43"/>
      <c r="D102" s="43"/>
      <c r="E102" s="43"/>
      <c r="F102" s="43"/>
      <c r="G102" s="43"/>
      <c r="H102" s="43"/>
      <c r="I102" s="43"/>
      <c r="J102" s="43"/>
      <c r="K102" s="43"/>
      <c r="L102" s="43"/>
      <c r="M102" s="43"/>
      <c r="N102" s="43"/>
      <c r="O102" s="43"/>
      <c r="P102" s="43"/>
      <c r="Q102" s="43"/>
    </row>
    <row r="103" spans="1:17" x14ac:dyDescent="0.25">
      <c r="A103" s="43"/>
      <c r="B103" s="43"/>
      <c r="C103" s="43"/>
      <c r="D103" s="43"/>
      <c r="E103" s="43"/>
      <c r="F103" s="43"/>
      <c r="G103" s="43"/>
      <c r="H103" s="43"/>
      <c r="I103" s="43"/>
      <c r="J103" s="43"/>
      <c r="K103" s="43"/>
      <c r="L103" s="43"/>
      <c r="M103" s="43"/>
      <c r="N103" s="43"/>
      <c r="O103" s="43"/>
      <c r="P103" s="43"/>
      <c r="Q103" s="43"/>
    </row>
    <row r="104" spans="1:17" x14ac:dyDescent="0.25">
      <c r="A104" s="43"/>
      <c r="B104" s="43"/>
      <c r="C104" s="43"/>
      <c r="D104" s="43"/>
      <c r="E104" s="43"/>
      <c r="F104" s="43"/>
      <c r="G104" s="43"/>
      <c r="H104" s="43"/>
      <c r="I104" s="43"/>
      <c r="J104" s="43"/>
      <c r="K104" s="43"/>
      <c r="L104" s="43"/>
      <c r="M104" s="43"/>
      <c r="N104" s="43"/>
      <c r="O104" s="43"/>
      <c r="P104" s="43"/>
      <c r="Q104" s="43"/>
    </row>
    <row r="105" spans="1:17" x14ac:dyDescent="0.25">
      <c r="A105" s="43"/>
      <c r="B105" s="43"/>
      <c r="C105" s="43"/>
      <c r="D105" s="43"/>
      <c r="E105" s="43"/>
      <c r="F105" s="43"/>
      <c r="G105" s="43"/>
      <c r="H105" s="43"/>
      <c r="I105" s="43"/>
      <c r="J105" s="43"/>
      <c r="K105" s="43"/>
      <c r="L105" s="43"/>
      <c r="M105" s="43"/>
      <c r="N105" s="43"/>
      <c r="O105" s="43"/>
      <c r="P105" s="43"/>
      <c r="Q105" s="43"/>
    </row>
    <row r="106" spans="1:17" x14ac:dyDescent="0.25">
      <c r="A106" s="43"/>
      <c r="B106" s="43"/>
      <c r="C106" s="43"/>
      <c r="D106" s="43"/>
      <c r="E106" s="43"/>
      <c r="F106" s="43"/>
      <c r="G106" s="43"/>
      <c r="H106" s="43"/>
      <c r="I106" s="43"/>
      <c r="J106" s="43"/>
      <c r="K106" s="43"/>
      <c r="L106" s="43"/>
      <c r="M106" s="43"/>
      <c r="N106" s="43"/>
      <c r="O106" s="43"/>
      <c r="P106" s="43"/>
      <c r="Q106" s="43"/>
    </row>
    <row r="107" spans="1:17" x14ac:dyDescent="0.25">
      <c r="A107" s="43"/>
      <c r="B107" s="43"/>
      <c r="C107" s="43"/>
      <c r="D107" s="43"/>
      <c r="E107" s="43"/>
      <c r="F107" s="43"/>
      <c r="G107" s="43"/>
      <c r="H107" s="43"/>
      <c r="I107" s="43"/>
      <c r="J107" s="43"/>
      <c r="K107" s="43"/>
      <c r="L107" s="43"/>
      <c r="M107" s="43"/>
      <c r="N107" s="43"/>
      <c r="O107" s="43"/>
      <c r="P107" s="43"/>
      <c r="Q107" s="43"/>
    </row>
    <row r="108" spans="1:17" x14ac:dyDescent="0.25">
      <c r="A108" s="43"/>
      <c r="B108" s="43"/>
      <c r="C108" s="43"/>
      <c r="D108" s="43"/>
      <c r="E108" s="43"/>
      <c r="F108" s="43"/>
      <c r="G108" s="43"/>
      <c r="H108" s="43"/>
      <c r="I108" s="43"/>
      <c r="J108" s="43"/>
      <c r="K108" s="43"/>
      <c r="L108" s="43"/>
      <c r="M108" s="43"/>
      <c r="N108" s="43"/>
      <c r="O108" s="43"/>
      <c r="P108" s="43"/>
      <c r="Q108" s="43"/>
    </row>
    <row r="109" spans="1:17" x14ac:dyDescent="0.25">
      <c r="A109" s="43"/>
      <c r="B109" s="43"/>
      <c r="C109" s="43"/>
      <c r="D109" s="43"/>
      <c r="E109" s="43"/>
      <c r="F109" s="43"/>
      <c r="G109" s="43"/>
      <c r="H109" s="43"/>
      <c r="I109" s="43"/>
      <c r="J109" s="43"/>
      <c r="K109" s="43"/>
      <c r="L109" s="43"/>
      <c r="M109" s="43"/>
      <c r="N109" s="43"/>
      <c r="O109" s="43"/>
      <c r="P109" s="43"/>
      <c r="Q109" s="43"/>
    </row>
    <row r="110" spans="1:17" x14ac:dyDescent="0.25">
      <c r="A110" s="43"/>
      <c r="B110" s="43"/>
      <c r="C110" s="43"/>
      <c r="D110" s="43"/>
      <c r="E110" s="43"/>
      <c r="F110" s="43"/>
      <c r="G110" s="43"/>
      <c r="H110" s="43"/>
      <c r="I110" s="43"/>
      <c r="J110" s="43"/>
      <c r="K110" s="43"/>
      <c r="L110" s="43"/>
      <c r="M110" s="43"/>
      <c r="N110" s="43"/>
      <c r="O110" s="43"/>
      <c r="P110" s="43"/>
      <c r="Q110" s="43"/>
    </row>
    <row r="111" spans="1:17" x14ac:dyDescent="0.25">
      <c r="A111" s="43"/>
      <c r="B111" s="43"/>
      <c r="C111" s="43"/>
      <c r="D111" s="43"/>
      <c r="E111" s="43"/>
      <c r="F111" s="43"/>
      <c r="G111" s="43"/>
      <c r="H111" s="43"/>
      <c r="I111" s="43"/>
      <c r="J111" s="43"/>
      <c r="K111" s="43"/>
      <c r="L111" s="43"/>
      <c r="M111" s="43"/>
      <c r="N111" s="43"/>
      <c r="O111" s="43"/>
      <c r="P111" s="43"/>
      <c r="Q111" s="43"/>
    </row>
    <row r="112" spans="1:17" x14ac:dyDescent="0.25">
      <c r="A112" s="43"/>
      <c r="B112" s="43"/>
      <c r="C112" s="43"/>
      <c r="D112" s="43"/>
      <c r="E112" s="43"/>
      <c r="F112" s="43"/>
      <c r="G112" s="43"/>
      <c r="H112" s="43"/>
      <c r="I112" s="43"/>
      <c r="J112" s="43"/>
      <c r="K112" s="43"/>
      <c r="L112" s="43"/>
      <c r="M112" s="43"/>
      <c r="N112" s="43"/>
      <c r="O112" s="43"/>
      <c r="P112" s="43"/>
      <c r="Q112" s="43"/>
    </row>
    <row r="113" spans="1:17" x14ac:dyDescent="0.25">
      <c r="A113" s="43"/>
      <c r="B113" s="43"/>
      <c r="C113" s="43"/>
      <c r="D113" s="43"/>
      <c r="E113" s="43"/>
      <c r="F113" s="43"/>
      <c r="G113" s="43"/>
      <c r="H113" s="43"/>
      <c r="I113" s="43"/>
      <c r="J113" s="43"/>
      <c r="K113" s="43"/>
      <c r="L113" s="43"/>
      <c r="M113" s="43"/>
      <c r="N113" s="43"/>
      <c r="O113" s="43"/>
      <c r="P113" s="43"/>
      <c r="Q113" s="43"/>
    </row>
    <row r="114" spans="1:17" x14ac:dyDescent="0.25">
      <c r="A114" s="43"/>
      <c r="B114" s="43"/>
      <c r="C114" s="43"/>
      <c r="D114" s="43"/>
      <c r="E114" s="43"/>
      <c r="F114" s="43"/>
      <c r="G114" s="43"/>
      <c r="H114" s="43"/>
      <c r="I114" s="43"/>
      <c r="J114" s="43"/>
      <c r="K114" s="43"/>
      <c r="L114" s="43"/>
      <c r="M114" s="43"/>
      <c r="N114" s="43"/>
      <c r="O114" s="43"/>
      <c r="P114" s="43"/>
      <c r="Q114" s="43"/>
    </row>
    <row r="115" spans="1:17" x14ac:dyDescent="0.25">
      <c r="A115" s="43"/>
      <c r="B115" s="43"/>
      <c r="C115" s="43"/>
      <c r="D115" s="43"/>
      <c r="E115" s="43"/>
      <c r="F115" s="43"/>
      <c r="G115" s="43"/>
      <c r="H115" s="43"/>
      <c r="I115" s="43"/>
      <c r="J115" s="43"/>
      <c r="K115" s="43"/>
      <c r="L115" s="43"/>
      <c r="M115" s="43"/>
      <c r="N115" s="43"/>
      <c r="O115" s="43"/>
      <c r="P115" s="43"/>
      <c r="Q115" s="43"/>
    </row>
    <row r="116" spans="1:17" x14ac:dyDescent="0.25">
      <c r="A116" s="43"/>
      <c r="B116" s="43"/>
      <c r="C116" s="43"/>
      <c r="D116" s="43"/>
      <c r="E116" s="43"/>
      <c r="F116" s="43"/>
      <c r="G116" s="43"/>
      <c r="H116" s="43"/>
      <c r="I116" s="43"/>
      <c r="J116" s="43"/>
      <c r="K116" s="43"/>
      <c r="L116" s="43"/>
      <c r="M116" s="43"/>
      <c r="N116" s="43"/>
      <c r="O116" s="43"/>
      <c r="P116" s="43"/>
      <c r="Q116" s="43"/>
    </row>
    <row r="117" spans="1:17" x14ac:dyDescent="0.25">
      <c r="A117" s="43"/>
      <c r="B117" s="43"/>
      <c r="C117" s="43"/>
      <c r="D117" s="43"/>
      <c r="E117" s="43"/>
      <c r="F117" s="43"/>
      <c r="G117" s="43"/>
      <c r="H117" s="43"/>
      <c r="I117" s="43"/>
      <c r="J117" s="43"/>
      <c r="K117" s="43"/>
      <c r="L117" s="43"/>
      <c r="M117" s="43"/>
      <c r="N117" s="43"/>
      <c r="O117" s="43"/>
      <c r="P117" s="43"/>
      <c r="Q117" s="43"/>
    </row>
    <row r="118" spans="1:17" x14ac:dyDescent="0.25">
      <c r="A118" s="43"/>
      <c r="B118" s="43"/>
      <c r="C118" s="43"/>
      <c r="D118" s="43"/>
      <c r="E118" s="43"/>
      <c r="F118" s="43"/>
      <c r="G118" s="43"/>
      <c r="H118" s="43"/>
      <c r="I118" s="43"/>
      <c r="J118" s="43"/>
      <c r="K118" s="43"/>
      <c r="L118" s="43"/>
      <c r="M118" s="43"/>
      <c r="N118" s="43"/>
      <c r="O118" s="43"/>
      <c r="P118" s="43"/>
      <c r="Q118" s="43"/>
    </row>
    <row r="119" spans="1:17" x14ac:dyDescent="0.25">
      <c r="A119" s="43"/>
      <c r="B119" s="43"/>
      <c r="C119" s="43"/>
      <c r="D119" s="43"/>
      <c r="E119" s="43"/>
      <c r="F119" s="43"/>
      <c r="G119" s="43"/>
      <c r="H119" s="43"/>
      <c r="I119" s="43"/>
      <c r="J119" s="43"/>
      <c r="K119" s="43"/>
      <c r="L119" s="43"/>
      <c r="M119" s="43"/>
      <c r="N119" s="43"/>
      <c r="O119" s="43"/>
      <c r="P119" s="43"/>
      <c r="Q119" s="43"/>
    </row>
    <row r="120" spans="1:17" x14ac:dyDescent="0.25">
      <c r="A120" s="43"/>
      <c r="B120" s="43"/>
      <c r="C120" s="43"/>
      <c r="D120" s="43"/>
      <c r="E120" s="43"/>
      <c r="F120" s="43"/>
      <c r="G120" s="43"/>
      <c r="H120" s="43"/>
      <c r="I120" s="43"/>
      <c r="J120" s="43"/>
      <c r="K120" s="43"/>
      <c r="L120" s="43"/>
      <c r="M120" s="43"/>
      <c r="N120" s="43"/>
      <c r="O120" s="43"/>
      <c r="P120" s="43"/>
      <c r="Q120" s="43"/>
    </row>
    <row r="121" spans="1:17" x14ac:dyDescent="0.25">
      <c r="A121" s="43"/>
      <c r="B121" s="43"/>
      <c r="C121" s="43"/>
      <c r="D121" s="43"/>
      <c r="E121" s="43"/>
      <c r="F121" s="43"/>
      <c r="G121" s="43"/>
      <c r="H121" s="43"/>
      <c r="I121" s="43"/>
      <c r="J121" s="43"/>
      <c r="K121" s="43"/>
      <c r="L121" s="43"/>
      <c r="M121" s="43"/>
      <c r="N121" s="43"/>
      <c r="O121" s="43"/>
      <c r="P121" s="43"/>
      <c r="Q121" s="43"/>
    </row>
    <row r="122" spans="1:17" x14ac:dyDescent="0.25">
      <c r="A122" s="43"/>
      <c r="B122" s="43"/>
      <c r="C122" s="43"/>
      <c r="D122" s="43"/>
      <c r="E122" s="43"/>
      <c r="F122" s="43"/>
      <c r="G122" s="43"/>
      <c r="H122" s="43"/>
      <c r="I122" s="43"/>
      <c r="J122" s="43"/>
      <c r="K122" s="43"/>
      <c r="L122" s="43"/>
      <c r="M122" s="43"/>
      <c r="N122" s="43"/>
      <c r="O122" s="43"/>
      <c r="P122" s="43"/>
      <c r="Q122" s="43"/>
    </row>
    <row r="123" spans="1:17" x14ac:dyDescent="0.25">
      <c r="A123" s="43"/>
      <c r="B123" s="43"/>
      <c r="C123" s="43"/>
      <c r="D123" s="43"/>
      <c r="E123" s="43"/>
      <c r="F123" s="43"/>
      <c r="G123" s="43"/>
      <c r="H123" s="43"/>
      <c r="I123" s="43"/>
      <c r="J123" s="43"/>
      <c r="K123" s="43"/>
      <c r="L123" s="43"/>
      <c r="M123" s="43"/>
      <c r="N123" s="43"/>
      <c r="O123" s="43"/>
      <c r="P123" s="43"/>
      <c r="Q123" s="43"/>
    </row>
    <row r="124" spans="1:17" x14ac:dyDescent="0.25">
      <c r="A124" s="43"/>
      <c r="B124" s="43"/>
      <c r="C124" s="43"/>
      <c r="D124" s="43"/>
      <c r="E124" s="43"/>
      <c r="F124" s="43"/>
      <c r="G124" s="43"/>
      <c r="H124" s="43"/>
      <c r="I124" s="43"/>
      <c r="J124" s="43"/>
      <c r="K124" s="43"/>
      <c r="L124" s="43"/>
      <c r="M124" s="43"/>
      <c r="N124" s="43"/>
      <c r="O124" s="43"/>
      <c r="P124" s="43"/>
      <c r="Q124" s="43"/>
    </row>
    <row r="125" spans="1:17" x14ac:dyDescent="0.25">
      <c r="A125" s="43"/>
      <c r="B125" s="43"/>
      <c r="C125" s="43"/>
      <c r="D125" s="43"/>
      <c r="E125" s="43"/>
      <c r="F125" s="43"/>
      <c r="G125" s="43"/>
      <c r="H125" s="43"/>
      <c r="I125" s="43"/>
      <c r="J125" s="43"/>
      <c r="K125" s="43"/>
      <c r="L125" s="43"/>
      <c r="M125" s="43"/>
      <c r="N125" s="43"/>
      <c r="O125" s="43"/>
      <c r="P125" s="43"/>
      <c r="Q125" s="43"/>
    </row>
    <row r="126" spans="1:17" x14ac:dyDescent="0.25">
      <c r="A126" s="43"/>
      <c r="B126" s="43"/>
      <c r="C126" s="43"/>
      <c r="D126" s="43"/>
      <c r="E126" s="43"/>
      <c r="F126" s="43"/>
      <c r="G126" s="43"/>
      <c r="H126" s="43"/>
      <c r="I126" s="43"/>
      <c r="J126" s="43"/>
      <c r="K126" s="43"/>
      <c r="L126" s="43"/>
      <c r="M126" s="43"/>
      <c r="N126" s="43"/>
      <c r="O126" s="43"/>
      <c r="P126" s="43"/>
      <c r="Q126" s="43"/>
    </row>
    <row r="127" spans="1:17" x14ac:dyDescent="0.25">
      <c r="A127" s="43"/>
      <c r="B127" s="43"/>
      <c r="C127" s="43"/>
      <c r="D127" s="43"/>
      <c r="E127" s="43"/>
      <c r="F127" s="43"/>
      <c r="G127" s="43"/>
      <c r="H127" s="43"/>
      <c r="I127" s="43"/>
      <c r="J127" s="43"/>
      <c r="K127" s="43"/>
      <c r="L127" s="43"/>
      <c r="M127" s="43"/>
      <c r="N127" s="43"/>
      <c r="O127" s="43"/>
      <c r="P127" s="43"/>
      <c r="Q127" s="43"/>
    </row>
    <row r="128" spans="1:17" x14ac:dyDescent="0.25">
      <c r="A128" s="43"/>
      <c r="B128" s="43"/>
      <c r="C128" s="43"/>
      <c r="D128" s="43"/>
      <c r="E128" s="43"/>
      <c r="F128" s="43"/>
      <c r="G128" s="43"/>
      <c r="H128" s="43"/>
      <c r="I128" s="43"/>
      <c r="J128" s="43"/>
      <c r="K128" s="43"/>
      <c r="L128" s="43"/>
      <c r="M128" s="43"/>
      <c r="N128" s="43"/>
      <c r="O128" s="43"/>
      <c r="P128" s="43"/>
      <c r="Q128" s="43"/>
    </row>
    <row r="129" spans="1:17" x14ac:dyDescent="0.25">
      <c r="A129" s="43"/>
      <c r="B129" s="43"/>
      <c r="C129" s="43"/>
      <c r="D129" s="43"/>
      <c r="E129" s="43"/>
      <c r="F129" s="43"/>
      <c r="G129" s="43"/>
      <c r="H129" s="43"/>
      <c r="I129" s="43"/>
      <c r="J129" s="43"/>
      <c r="K129" s="43"/>
      <c r="L129" s="43"/>
      <c r="M129" s="43"/>
      <c r="N129" s="43"/>
      <c r="O129" s="43"/>
      <c r="P129" s="43"/>
      <c r="Q129" s="43"/>
    </row>
    <row r="130" spans="1:17" x14ac:dyDescent="0.25">
      <c r="A130" s="43"/>
      <c r="B130" s="43"/>
      <c r="C130" s="43"/>
      <c r="D130" s="43"/>
      <c r="E130" s="43"/>
      <c r="F130" s="43"/>
      <c r="G130" s="43"/>
      <c r="H130" s="43"/>
      <c r="I130" s="43"/>
      <c r="J130" s="43"/>
      <c r="K130" s="43"/>
      <c r="L130" s="43"/>
      <c r="M130" s="43"/>
      <c r="N130" s="43"/>
      <c r="O130" s="43"/>
      <c r="P130" s="43"/>
      <c r="Q130" s="43"/>
    </row>
    <row r="131" spans="1:17" x14ac:dyDescent="0.25">
      <c r="A131" s="43"/>
      <c r="B131" s="43"/>
      <c r="C131" s="43"/>
      <c r="D131" s="43"/>
      <c r="E131" s="43"/>
      <c r="F131" s="43"/>
      <c r="G131" s="43"/>
      <c r="H131" s="43"/>
      <c r="I131" s="43"/>
      <c r="J131" s="43"/>
      <c r="K131" s="43"/>
      <c r="L131" s="43"/>
      <c r="M131" s="43"/>
      <c r="N131" s="43"/>
      <c r="O131" s="43"/>
      <c r="P131" s="43"/>
      <c r="Q131" s="43"/>
    </row>
    <row r="132" spans="1:17" x14ac:dyDescent="0.25">
      <c r="A132" s="43"/>
      <c r="B132" s="43"/>
      <c r="C132" s="43"/>
      <c r="D132" s="43"/>
      <c r="E132" s="43"/>
      <c r="F132" s="43"/>
      <c r="G132" s="43"/>
      <c r="H132" s="43"/>
      <c r="I132" s="43"/>
      <c r="J132" s="43"/>
      <c r="K132" s="43"/>
      <c r="L132" s="43"/>
      <c r="M132" s="43"/>
      <c r="N132" s="43"/>
      <c r="O132" s="43"/>
      <c r="P132" s="43"/>
      <c r="Q132" s="43"/>
    </row>
    <row r="133" spans="1:17" x14ac:dyDescent="0.25">
      <c r="A133" s="43"/>
      <c r="B133" s="43"/>
      <c r="C133" s="43"/>
      <c r="D133" s="43"/>
      <c r="E133" s="43"/>
      <c r="F133" s="43"/>
      <c r="G133" s="43"/>
      <c r="H133" s="43"/>
      <c r="I133" s="43"/>
      <c r="J133" s="43"/>
      <c r="K133" s="43"/>
      <c r="L133" s="43"/>
      <c r="M133" s="43"/>
      <c r="N133" s="43"/>
      <c r="O133" s="43"/>
      <c r="P133" s="43"/>
      <c r="Q133" s="43"/>
    </row>
    <row r="134" spans="1:17" x14ac:dyDescent="0.25">
      <c r="A134" s="43"/>
      <c r="B134" s="43"/>
      <c r="C134" s="43"/>
      <c r="D134" s="43"/>
      <c r="E134" s="43"/>
      <c r="F134" s="43"/>
      <c r="G134" s="43"/>
      <c r="H134" s="43"/>
      <c r="I134" s="43"/>
      <c r="J134" s="43"/>
      <c r="K134" s="43"/>
      <c r="L134" s="43"/>
      <c r="M134" s="43"/>
      <c r="N134" s="43"/>
      <c r="O134" s="43"/>
      <c r="P134" s="43"/>
      <c r="Q134" s="43"/>
    </row>
    <row r="135" spans="1:17" x14ac:dyDescent="0.25">
      <c r="A135" s="43"/>
      <c r="B135" s="43"/>
      <c r="C135" s="43"/>
      <c r="D135" s="43"/>
      <c r="E135" s="43"/>
      <c r="F135" s="43"/>
      <c r="G135" s="43"/>
      <c r="H135" s="43"/>
      <c r="I135" s="43"/>
      <c r="J135" s="43"/>
      <c r="K135" s="43"/>
      <c r="L135" s="43"/>
      <c r="M135" s="43"/>
      <c r="N135" s="43"/>
      <c r="O135" s="43"/>
      <c r="P135" s="43"/>
      <c r="Q135" s="43"/>
    </row>
    <row r="136" spans="1:17" x14ac:dyDescent="0.25">
      <c r="A136" s="43"/>
      <c r="B136" s="43"/>
      <c r="C136" s="43"/>
      <c r="D136" s="43"/>
      <c r="E136" s="43"/>
      <c r="F136" s="43"/>
      <c r="G136" s="43"/>
      <c r="H136" s="43"/>
      <c r="I136" s="43"/>
      <c r="J136" s="43"/>
      <c r="K136" s="43"/>
      <c r="L136" s="43"/>
      <c r="M136" s="43"/>
      <c r="N136" s="43"/>
      <c r="O136" s="43"/>
      <c r="P136" s="43"/>
      <c r="Q136" s="43"/>
    </row>
    <row r="137" spans="1:17" x14ac:dyDescent="0.25">
      <c r="A137" s="43"/>
      <c r="B137" s="43"/>
      <c r="C137" s="43"/>
      <c r="D137" s="43"/>
      <c r="E137" s="43"/>
      <c r="F137" s="43"/>
      <c r="G137" s="43"/>
      <c r="H137" s="43"/>
      <c r="I137" s="43"/>
      <c r="J137" s="43"/>
      <c r="K137" s="43"/>
      <c r="L137" s="43"/>
      <c r="M137" s="43"/>
      <c r="N137" s="43"/>
      <c r="O137" s="43"/>
      <c r="P137" s="43"/>
      <c r="Q137" s="43"/>
    </row>
    <row r="138" spans="1:17" x14ac:dyDescent="0.25">
      <c r="A138" s="43"/>
      <c r="B138" s="43"/>
      <c r="C138" s="43"/>
      <c r="D138" s="43"/>
      <c r="E138" s="43"/>
      <c r="F138" s="43"/>
      <c r="G138" s="43"/>
      <c r="H138" s="43"/>
      <c r="I138" s="43"/>
      <c r="J138" s="43"/>
      <c r="K138" s="43"/>
      <c r="L138" s="43"/>
      <c r="M138" s="43"/>
      <c r="N138" s="43"/>
      <c r="O138" s="43"/>
      <c r="P138" s="43"/>
      <c r="Q138" s="43"/>
    </row>
    <row r="139" spans="1:17" x14ac:dyDescent="0.25">
      <c r="A139" s="43"/>
      <c r="B139" s="43"/>
      <c r="C139" s="43"/>
      <c r="D139" s="43"/>
      <c r="E139" s="43"/>
      <c r="F139" s="43"/>
      <c r="G139" s="43"/>
      <c r="H139" s="43"/>
      <c r="I139" s="43"/>
      <c r="J139" s="43"/>
      <c r="K139" s="43"/>
      <c r="L139" s="43"/>
      <c r="M139" s="43"/>
      <c r="N139" s="43"/>
      <c r="O139" s="43"/>
      <c r="P139" s="43"/>
      <c r="Q139" s="43"/>
    </row>
    <row r="140" spans="1:17" x14ac:dyDescent="0.25">
      <c r="A140" s="43"/>
      <c r="B140" s="43"/>
      <c r="C140" s="43"/>
      <c r="D140" s="43"/>
      <c r="E140" s="43"/>
      <c r="F140" s="43"/>
      <c r="G140" s="43"/>
      <c r="H140" s="43"/>
      <c r="I140" s="43"/>
      <c r="J140" s="43"/>
      <c r="K140" s="43"/>
      <c r="L140" s="43"/>
      <c r="M140" s="43"/>
      <c r="N140" s="43"/>
      <c r="O140" s="43"/>
      <c r="P140" s="43"/>
      <c r="Q140" s="43"/>
    </row>
    <row r="141" spans="1:17" x14ac:dyDescent="0.25">
      <c r="A141" s="43"/>
      <c r="B141" s="43"/>
      <c r="C141" s="43"/>
      <c r="D141" s="43"/>
      <c r="E141" s="43"/>
      <c r="F141" s="43"/>
      <c r="G141" s="43"/>
      <c r="H141" s="43"/>
      <c r="I141" s="43"/>
      <c r="J141" s="43"/>
      <c r="K141" s="43"/>
      <c r="L141" s="43"/>
      <c r="M141" s="43"/>
      <c r="N141" s="43"/>
      <c r="O141" s="43"/>
      <c r="P141" s="43"/>
      <c r="Q141" s="43"/>
    </row>
    <row r="142" spans="1:17" x14ac:dyDescent="0.25">
      <c r="A142" s="43"/>
      <c r="B142" s="43"/>
      <c r="C142" s="43"/>
      <c r="D142" s="43"/>
      <c r="E142" s="43"/>
      <c r="F142" s="43"/>
      <c r="G142" s="43"/>
      <c r="H142" s="43"/>
      <c r="I142" s="43"/>
      <c r="J142" s="43"/>
      <c r="K142" s="43"/>
      <c r="L142" s="43"/>
      <c r="M142" s="43"/>
      <c r="N142" s="43"/>
      <c r="O142" s="43"/>
      <c r="P142" s="43"/>
      <c r="Q142" s="43"/>
    </row>
    <row r="143" spans="1:17" x14ac:dyDescent="0.25">
      <c r="A143" s="43"/>
      <c r="B143" s="43"/>
      <c r="C143" s="43"/>
      <c r="D143" s="43"/>
      <c r="E143" s="43"/>
      <c r="F143" s="43"/>
      <c r="G143" s="43"/>
      <c r="H143" s="43"/>
      <c r="I143" s="43"/>
      <c r="J143" s="43"/>
      <c r="K143" s="43"/>
      <c r="L143" s="43"/>
      <c r="M143" s="43"/>
      <c r="N143" s="43"/>
      <c r="O143" s="43"/>
      <c r="P143" s="43"/>
      <c r="Q143" s="43"/>
    </row>
    <row r="144" spans="1:17" x14ac:dyDescent="0.25">
      <c r="A144" s="43"/>
      <c r="B144" s="43"/>
      <c r="C144" s="43"/>
      <c r="D144" s="43"/>
      <c r="E144" s="43"/>
      <c r="F144" s="43"/>
      <c r="G144" s="43"/>
      <c r="H144" s="43"/>
      <c r="I144" s="43"/>
      <c r="J144" s="43"/>
      <c r="K144" s="43"/>
      <c r="L144" s="43"/>
      <c r="M144" s="43"/>
      <c r="N144" s="43"/>
      <c r="O144" s="43"/>
      <c r="P144" s="43"/>
      <c r="Q144" s="43"/>
    </row>
    <row r="145" spans="1:17" x14ac:dyDescent="0.25">
      <c r="A145" s="43"/>
      <c r="B145" s="43"/>
      <c r="C145" s="43"/>
      <c r="D145" s="43"/>
      <c r="E145" s="43"/>
      <c r="F145" s="43"/>
      <c r="G145" s="43"/>
      <c r="H145" s="43"/>
      <c r="I145" s="43"/>
      <c r="J145" s="43"/>
      <c r="K145" s="43"/>
      <c r="L145" s="43"/>
      <c r="M145" s="43"/>
      <c r="N145" s="43"/>
      <c r="O145" s="43"/>
      <c r="P145" s="43"/>
      <c r="Q145" s="43"/>
    </row>
    <row r="146" spans="1:17" x14ac:dyDescent="0.25">
      <c r="A146" s="43"/>
      <c r="B146" s="43"/>
      <c r="C146" s="43"/>
      <c r="D146" s="43"/>
      <c r="E146" s="43"/>
      <c r="F146" s="43"/>
      <c r="G146" s="43"/>
      <c r="H146" s="43"/>
      <c r="I146" s="43"/>
      <c r="J146" s="43"/>
      <c r="K146" s="43"/>
      <c r="L146" s="43"/>
      <c r="M146" s="43"/>
      <c r="N146" s="43"/>
      <c r="O146" s="43"/>
      <c r="P146" s="43"/>
      <c r="Q146" s="43"/>
    </row>
    <row r="147" spans="1:17" x14ac:dyDescent="0.25">
      <c r="A147" s="43"/>
      <c r="B147" s="43"/>
      <c r="C147" s="43"/>
      <c r="D147" s="43"/>
      <c r="E147" s="43"/>
      <c r="F147" s="43"/>
      <c r="G147" s="43"/>
      <c r="H147" s="43"/>
      <c r="I147" s="43"/>
      <c r="J147" s="43"/>
      <c r="K147" s="43"/>
      <c r="L147" s="43"/>
      <c r="M147" s="43"/>
      <c r="N147" s="43"/>
      <c r="O147" s="43"/>
      <c r="P147" s="43"/>
      <c r="Q147" s="43"/>
    </row>
    <row r="148" spans="1:17" x14ac:dyDescent="0.25">
      <c r="A148" s="43"/>
      <c r="B148" s="43"/>
      <c r="C148" s="43"/>
      <c r="D148" s="43"/>
      <c r="E148" s="43"/>
      <c r="F148" s="43"/>
      <c r="G148" s="43"/>
      <c r="H148" s="43"/>
      <c r="I148" s="43"/>
      <c r="J148" s="43"/>
      <c r="K148" s="43"/>
      <c r="L148" s="43"/>
      <c r="M148" s="43"/>
      <c r="N148" s="43"/>
      <c r="O148" s="43"/>
      <c r="P148" s="43"/>
      <c r="Q148" s="43"/>
    </row>
    <row r="149" spans="1:17" x14ac:dyDescent="0.25">
      <c r="A149" s="43"/>
      <c r="B149" s="43"/>
      <c r="C149" s="43"/>
      <c r="D149" s="43"/>
      <c r="E149" s="43"/>
      <c r="F149" s="43"/>
      <c r="G149" s="43"/>
      <c r="H149" s="43"/>
      <c r="I149" s="43"/>
      <c r="J149" s="43"/>
      <c r="K149" s="43"/>
      <c r="L149" s="43"/>
      <c r="M149" s="43"/>
      <c r="N149" s="43"/>
      <c r="O149" s="43"/>
      <c r="P149" s="43"/>
      <c r="Q149" s="43"/>
    </row>
    <row r="150" spans="1:17" x14ac:dyDescent="0.25">
      <c r="A150" s="43"/>
      <c r="B150" s="43"/>
      <c r="C150" s="43"/>
      <c r="D150" s="43"/>
      <c r="E150" s="43"/>
      <c r="F150" s="43"/>
      <c r="G150" s="43"/>
      <c r="H150" s="43"/>
      <c r="I150" s="43"/>
      <c r="J150" s="43"/>
      <c r="K150" s="43"/>
      <c r="L150" s="43"/>
      <c r="M150" s="43"/>
      <c r="N150" s="43"/>
      <c r="O150" s="43"/>
      <c r="P150" s="43"/>
      <c r="Q150" s="43"/>
    </row>
    <row r="151" spans="1:17" x14ac:dyDescent="0.25">
      <c r="A151" s="43"/>
      <c r="B151" s="43"/>
      <c r="C151" s="43"/>
      <c r="D151" s="43"/>
      <c r="E151" s="43"/>
      <c r="F151" s="43"/>
      <c r="G151" s="43"/>
      <c r="H151" s="43"/>
      <c r="I151" s="43"/>
      <c r="J151" s="43"/>
      <c r="K151" s="43"/>
      <c r="L151" s="43"/>
      <c r="M151" s="43"/>
      <c r="N151" s="43"/>
      <c r="O151" s="43"/>
      <c r="P151" s="43"/>
      <c r="Q151" s="43"/>
    </row>
    <row r="152" spans="1:17" x14ac:dyDescent="0.25">
      <c r="A152" s="43"/>
      <c r="B152" s="43"/>
      <c r="C152" s="43"/>
      <c r="D152" s="43"/>
      <c r="E152" s="43"/>
      <c r="F152" s="43"/>
      <c r="G152" s="43"/>
      <c r="H152" s="43"/>
      <c r="I152" s="43"/>
      <c r="J152" s="43"/>
      <c r="K152" s="43"/>
      <c r="L152" s="43"/>
      <c r="M152" s="43"/>
      <c r="N152" s="43"/>
      <c r="O152" s="43"/>
      <c r="P152" s="43"/>
      <c r="Q152" s="43"/>
    </row>
    <row r="153" spans="1:17" x14ac:dyDescent="0.25">
      <c r="A153" s="43"/>
      <c r="B153" s="43"/>
      <c r="C153" s="43"/>
      <c r="D153" s="43"/>
      <c r="E153" s="43"/>
      <c r="F153" s="43"/>
      <c r="G153" s="43"/>
      <c r="H153" s="43"/>
      <c r="I153" s="43"/>
      <c r="J153" s="43"/>
      <c r="K153" s="43"/>
      <c r="L153" s="43"/>
      <c r="M153" s="43"/>
      <c r="N153" s="43"/>
      <c r="O153" s="43"/>
      <c r="P153" s="43"/>
      <c r="Q153" s="43"/>
    </row>
    <row r="154" spans="1:17" x14ac:dyDescent="0.25">
      <c r="A154" s="43"/>
      <c r="B154" s="43"/>
      <c r="C154" s="43"/>
      <c r="D154" s="43"/>
      <c r="E154" s="43"/>
      <c r="F154" s="43"/>
      <c r="G154" s="43"/>
      <c r="H154" s="43"/>
      <c r="I154" s="43"/>
      <c r="J154" s="43"/>
      <c r="K154" s="43"/>
      <c r="L154" s="43"/>
      <c r="M154" s="43"/>
      <c r="N154" s="43"/>
      <c r="O154" s="43"/>
      <c r="P154" s="43"/>
      <c r="Q154" s="43"/>
    </row>
    <row r="155" spans="1:17" x14ac:dyDescent="0.25">
      <c r="A155" s="43"/>
      <c r="B155" s="43"/>
      <c r="C155" s="43"/>
      <c r="D155" s="43"/>
      <c r="E155" s="43"/>
      <c r="F155" s="43"/>
      <c r="G155" s="43"/>
      <c r="H155" s="43"/>
      <c r="I155" s="43"/>
      <c r="J155" s="43"/>
      <c r="K155" s="43"/>
      <c r="L155" s="43"/>
      <c r="M155" s="43"/>
      <c r="N155" s="43"/>
      <c r="O155" s="43"/>
      <c r="P155" s="43"/>
      <c r="Q155" s="43"/>
    </row>
    <row r="156" spans="1:17" x14ac:dyDescent="0.25">
      <c r="A156" s="43"/>
      <c r="B156" s="43"/>
      <c r="C156" s="43"/>
      <c r="D156" s="43"/>
      <c r="E156" s="43"/>
      <c r="F156" s="43"/>
      <c r="G156" s="43"/>
      <c r="H156" s="43"/>
      <c r="I156" s="43"/>
      <c r="J156" s="43"/>
      <c r="K156" s="43"/>
      <c r="L156" s="43"/>
      <c r="M156" s="43"/>
      <c r="N156" s="43"/>
      <c r="O156" s="43"/>
      <c r="P156" s="43"/>
      <c r="Q156" s="43"/>
    </row>
    <row r="157" spans="1:17" x14ac:dyDescent="0.25">
      <c r="A157" s="43"/>
      <c r="B157" s="43"/>
      <c r="C157" s="43"/>
      <c r="D157" s="43"/>
      <c r="E157" s="43"/>
      <c r="F157" s="43"/>
      <c r="G157" s="43"/>
      <c r="H157" s="43"/>
      <c r="I157" s="43"/>
      <c r="J157" s="43"/>
      <c r="K157" s="43"/>
      <c r="L157" s="43"/>
      <c r="M157" s="43"/>
      <c r="N157" s="43"/>
      <c r="O157" s="43"/>
      <c r="P157" s="43"/>
      <c r="Q157" s="43"/>
    </row>
    <row r="158" spans="1:17" x14ac:dyDescent="0.25">
      <c r="A158" s="43"/>
      <c r="B158" s="43"/>
      <c r="C158" s="43"/>
      <c r="D158" s="43"/>
      <c r="E158" s="43"/>
      <c r="F158" s="43"/>
      <c r="G158" s="43"/>
      <c r="H158" s="43"/>
      <c r="I158" s="43"/>
      <c r="J158" s="43"/>
      <c r="K158" s="43"/>
      <c r="L158" s="43"/>
      <c r="M158" s="43"/>
      <c r="N158" s="43"/>
      <c r="O158" s="43"/>
      <c r="P158" s="43"/>
      <c r="Q158" s="43"/>
    </row>
    <row r="159" spans="1:17" x14ac:dyDescent="0.25">
      <c r="A159" s="43"/>
      <c r="B159" s="43"/>
      <c r="C159" s="43"/>
      <c r="D159" s="43"/>
      <c r="E159" s="43"/>
      <c r="F159" s="43"/>
      <c r="G159" s="43"/>
      <c r="H159" s="43"/>
      <c r="I159" s="43"/>
      <c r="J159" s="43"/>
      <c r="K159" s="43"/>
      <c r="L159" s="43"/>
      <c r="M159" s="43"/>
      <c r="N159" s="43"/>
      <c r="O159" s="43"/>
      <c r="P159" s="43"/>
      <c r="Q159" s="43"/>
    </row>
    <row r="160" spans="1:17" x14ac:dyDescent="0.25">
      <c r="A160" s="43"/>
      <c r="B160" s="43"/>
      <c r="C160" s="43"/>
      <c r="D160" s="43"/>
      <c r="E160" s="43"/>
      <c r="F160" s="43"/>
      <c r="G160" s="43"/>
      <c r="H160" s="43"/>
      <c r="I160" s="43"/>
      <c r="J160" s="43"/>
      <c r="K160" s="43"/>
      <c r="L160" s="43"/>
      <c r="M160" s="43"/>
      <c r="N160" s="43"/>
      <c r="O160" s="43"/>
      <c r="P160" s="43"/>
      <c r="Q160" s="43"/>
    </row>
    <row r="161" spans="1:17" x14ac:dyDescent="0.25">
      <c r="A161" s="43"/>
      <c r="B161" s="43"/>
      <c r="C161" s="43"/>
      <c r="D161" s="43"/>
      <c r="E161" s="43"/>
      <c r="F161" s="43"/>
      <c r="G161" s="43"/>
      <c r="H161" s="43"/>
      <c r="I161" s="43"/>
      <c r="J161" s="43"/>
      <c r="K161" s="43"/>
      <c r="L161" s="43"/>
      <c r="M161" s="43"/>
      <c r="N161" s="43"/>
      <c r="O161" s="43"/>
      <c r="P161" s="43"/>
      <c r="Q161" s="43"/>
    </row>
    <row r="162" spans="1:17" x14ac:dyDescent="0.25">
      <c r="A162" s="43"/>
      <c r="B162" s="43"/>
      <c r="C162" s="43"/>
      <c r="D162" s="43"/>
      <c r="E162" s="43"/>
      <c r="F162" s="43"/>
      <c r="G162" s="43"/>
      <c r="H162" s="43"/>
      <c r="I162" s="43"/>
      <c r="J162" s="43"/>
      <c r="K162" s="43"/>
      <c r="L162" s="43"/>
      <c r="M162" s="43"/>
      <c r="N162" s="43"/>
      <c r="O162" s="43"/>
      <c r="P162" s="43"/>
      <c r="Q162" s="43"/>
    </row>
    <row r="163" spans="1:17" x14ac:dyDescent="0.25">
      <c r="A163" s="43"/>
      <c r="B163" s="43"/>
      <c r="C163" s="43"/>
      <c r="D163" s="43"/>
      <c r="E163" s="43"/>
      <c r="F163" s="43"/>
      <c r="G163" s="43"/>
      <c r="H163" s="43"/>
      <c r="I163" s="43"/>
      <c r="J163" s="43"/>
      <c r="K163" s="43"/>
      <c r="L163" s="43"/>
      <c r="M163" s="43"/>
      <c r="N163" s="43"/>
      <c r="O163" s="43"/>
      <c r="P163" s="43"/>
      <c r="Q163" s="43"/>
    </row>
    <row r="164" spans="1:17" x14ac:dyDescent="0.25">
      <c r="A164" s="43"/>
      <c r="B164" s="43"/>
      <c r="C164" s="43"/>
      <c r="D164" s="43"/>
      <c r="E164" s="43"/>
      <c r="F164" s="43"/>
      <c r="G164" s="43"/>
      <c r="H164" s="43"/>
      <c r="I164" s="43"/>
      <c r="J164" s="43"/>
      <c r="K164" s="43"/>
      <c r="L164" s="43"/>
      <c r="M164" s="43"/>
      <c r="N164" s="43"/>
      <c r="O164" s="43"/>
      <c r="P164" s="43"/>
      <c r="Q164" s="43"/>
    </row>
    <row r="165" spans="1:17" x14ac:dyDescent="0.25">
      <c r="A165" s="43"/>
      <c r="B165" s="43"/>
      <c r="C165" s="43"/>
      <c r="D165" s="43"/>
      <c r="E165" s="43"/>
      <c r="F165" s="43"/>
      <c r="G165" s="43"/>
      <c r="H165" s="43"/>
      <c r="I165" s="43"/>
      <c r="J165" s="43"/>
      <c r="K165" s="43"/>
      <c r="L165" s="43"/>
      <c r="M165" s="43"/>
      <c r="N165" s="43"/>
      <c r="O165" s="43"/>
      <c r="P165" s="43"/>
      <c r="Q165" s="43"/>
    </row>
    <row r="166" spans="1:17" x14ac:dyDescent="0.25">
      <c r="A166" s="43"/>
      <c r="B166" s="43"/>
      <c r="C166" s="43"/>
      <c r="D166" s="43"/>
      <c r="E166" s="43"/>
      <c r="F166" s="43"/>
      <c r="G166" s="43"/>
      <c r="H166" s="43"/>
      <c r="I166" s="43"/>
      <c r="J166" s="43"/>
      <c r="K166" s="43"/>
      <c r="L166" s="43"/>
      <c r="M166" s="43"/>
      <c r="N166" s="43"/>
      <c r="O166" s="43"/>
      <c r="P166" s="43"/>
      <c r="Q166" s="43"/>
    </row>
    <row r="167" spans="1:17" x14ac:dyDescent="0.25">
      <c r="A167" s="43"/>
      <c r="B167" s="43"/>
      <c r="C167" s="43"/>
      <c r="D167" s="43"/>
      <c r="E167" s="43"/>
      <c r="F167" s="43"/>
      <c r="G167" s="43"/>
      <c r="H167" s="43"/>
      <c r="I167" s="43"/>
      <c r="J167" s="43"/>
      <c r="K167" s="43"/>
      <c r="L167" s="43"/>
      <c r="M167" s="43"/>
      <c r="N167" s="43"/>
      <c r="O167" s="43"/>
      <c r="P167" s="43"/>
      <c r="Q167" s="43"/>
    </row>
    <row r="168" spans="1:17" x14ac:dyDescent="0.25">
      <c r="A168" s="43"/>
      <c r="B168" s="43"/>
      <c r="C168" s="43"/>
      <c r="D168" s="43"/>
      <c r="E168" s="43"/>
      <c r="F168" s="43"/>
      <c r="G168" s="43"/>
      <c r="H168" s="43"/>
      <c r="I168" s="43"/>
      <c r="J168" s="43"/>
      <c r="K168" s="43"/>
      <c r="L168" s="43"/>
      <c r="M168" s="43"/>
      <c r="N168" s="43"/>
      <c r="O168" s="43"/>
      <c r="P168" s="43"/>
      <c r="Q168" s="43"/>
    </row>
    <row r="169" spans="1:17" x14ac:dyDescent="0.25">
      <c r="A169" s="43"/>
      <c r="B169" s="43"/>
      <c r="C169" s="43"/>
      <c r="D169" s="43"/>
      <c r="E169" s="43"/>
      <c r="F169" s="43"/>
      <c r="G169" s="43"/>
      <c r="H169" s="43"/>
      <c r="I169" s="43"/>
      <c r="J169" s="43"/>
      <c r="K169" s="43"/>
      <c r="L169" s="43"/>
      <c r="M169" s="43"/>
      <c r="N169" s="43"/>
      <c r="O169" s="43"/>
      <c r="P169" s="43"/>
      <c r="Q169" s="43"/>
    </row>
    <row r="170" spans="1:17" x14ac:dyDescent="0.25">
      <c r="A170" s="43"/>
      <c r="B170" s="43"/>
      <c r="C170" s="43"/>
      <c r="D170" s="43"/>
      <c r="E170" s="43"/>
      <c r="F170" s="43"/>
      <c r="G170" s="43"/>
      <c r="H170" s="43"/>
      <c r="I170" s="43"/>
      <c r="J170" s="43"/>
      <c r="K170" s="43"/>
      <c r="L170" s="43"/>
      <c r="M170" s="43"/>
      <c r="N170" s="43"/>
      <c r="O170" s="43"/>
      <c r="P170" s="43"/>
      <c r="Q170" s="43"/>
    </row>
    <row r="171" spans="1:17" x14ac:dyDescent="0.25">
      <c r="A171" s="43"/>
      <c r="B171" s="43"/>
      <c r="C171" s="43"/>
      <c r="D171" s="43"/>
      <c r="E171" s="43"/>
      <c r="F171" s="43"/>
      <c r="G171" s="43"/>
      <c r="H171" s="43"/>
      <c r="I171" s="43"/>
      <c r="J171" s="43"/>
      <c r="K171" s="43"/>
      <c r="L171" s="43"/>
      <c r="M171" s="43"/>
      <c r="N171" s="43"/>
      <c r="O171" s="43"/>
      <c r="P171" s="43"/>
      <c r="Q171" s="43"/>
    </row>
    <row r="172" spans="1:17" x14ac:dyDescent="0.25">
      <c r="A172" s="43"/>
      <c r="B172" s="43"/>
      <c r="C172" s="43"/>
      <c r="D172" s="43"/>
      <c r="E172" s="43"/>
      <c r="F172" s="43"/>
      <c r="G172" s="43"/>
      <c r="H172" s="43"/>
      <c r="I172" s="43"/>
      <c r="J172" s="43"/>
      <c r="K172" s="43"/>
      <c r="L172" s="43"/>
      <c r="M172" s="43"/>
      <c r="N172" s="43"/>
      <c r="O172" s="43"/>
      <c r="P172" s="43"/>
      <c r="Q172" s="43"/>
    </row>
    <row r="173" spans="1:17" x14ac:dyDescent="0.25">
      <c r="A173" s="43"/>
      <c r="B173" s="43"/>
      <c r="C173" s="43"/>
      <c r="D173" s="43"/>
      <c r="E173" s="43"/>
      <c r="F173" s="43"/>
      <c r="G173" s="43"/>
      <c r="H173" s="43"/>
      <c r="I173" s="43"/>
      <c r="J173" s="43"/>
      <c r="K173" s="43"/>
      <c r="L173" s="43"/>
      <c r="M173" s="43"/>
      <c r="N173" s="43"/>
      <c r="O173" s="43"/>
      <c r="P173" s="43"/>
      <c r="Q173" s="43"/>
    </row>
    <row r="174" spans="1:17" x14ac:dyDescent="0.25">
      <c r="A174" s="43"/>
      <c r="B174" s="43"/>
      <c r="C174" s="43"/>
      <c r="D174" s="43"/>
      <c r="E174" s="43"/>
      <c r="F174" s="43"/>
      <c r="G174" s="43"/>
      <c r="H174" s="43"/>
      <c r="I174" s="43"/>
      <c r="J174" s="43"/>
      <c r="K174" s="43"/>
      <c r="L174" s="43"/>
      <c r="M174" s="43"/>
      <c r="N174" s="43"/>
      <c r="O174" s="43"/>
      <c r="P174" s="43"/>
      <c r="Q174" s="43"/>
    </row>
    <row r="175" spans="1:17" x14ac:dyDescent="0.25">
      <c r="A175" s="43"/>
      <c r="B175" s="43"/>
      <c r="C175" s="43"/>
      <c r="D175" s="43"/>
      <c r="E175" s="43"/>
      <c r="F175" s="43"/>
      <c r="G175" s="43"/>
      <c r="H175" s="43"/>
      <c r="I175" s="43"/>
      <c r="J175" s="43"/>
      <c r="K175" s="43"/>
      <c r="L175" s="43"/>
      <c r="M175" s="43"/>
      <c r="N175" s="43"/>
      <c r="O175" s="43"/>
      <c r="P175" s="43"/>
      <c r="Q175" s="43"/>
    </row>
    <row r="176" spans="1:17" x14ac:dyDescent="0.25">
      <c r="A176" s="43"/>
      <c r="B176" s="43"/>
      <c r="C176" s="43"/>
      <c r="D176" s="43"/>
      <c r="E176" s="43"/>
      <c r="F176" s="43"/>
      <c r="G176" s="43"/>
      <c r="H176" s="43"/>
      <c r="I176" s="43"/>
      <c r="J176" s="43"/>
      <c r="K176" s="43"/>
      <c r="L176" s="43"/>
      <c r="M176" s="43"/>
      <c r="N176" s="43"/>
      <c r="O176" s="43"/>
      <c r="P176" s="43"/>
      <c r="Q176" s="43"/>
    </row>
    <row r="177" spans="1:17" x14ac:dyDescent="0.25">
      <c r="A177" s="43"/>
      <c r="B177" s="43"/>
      <c r="C177" s="43"/>
      <c r="D177" s="43"/>
      <c r="E177" s="43"/>
      <c r="F177" s="43"/>
      <c r="G177" s="43"/>
      <c r="H177" s="43"/>
      <c r="I177" s="43"/>
      <c r="J177" s="43"/>
      <c r="K177" s="43"/>
      <c r="L177" s="43"/>
      <c r="M177" s="43"/>
      <c r="N177" s="43"/>
      <c r="O177" s="43"/>
      <c r="P177" s="43"/>
      <c r="Q177" s="43"/>
    </row>
    <row r="178" spans="1:17" x14ac:dyDescent="0.25">
      <c r="A178" s="43"/>
      <c r="B178" s="43"/>
      <c r="C178" s="43"/>
      <c r="D178" s="43"/>
      <c r="E178" s="43"/>
      <c r="F178" s="43"/>
      <c r="G178" s="43"/>
      <c r="H178" s="43"/>
      <c r="I178" s="43"/>
      <c r="J178" s="43"/>
      <c r="K178" s="43"/>
      <c r="L178" s="43"/>
      <c r="M178" s="43"/>
      <c r="N178" s="43"/>
      <c r="O178" s="43"/>
      <c r="P178" s="43"/>
      <c r="Q178" s="43"/>
    </row>
    <row r="179" spans="1:17" x14ac:dyDescent="0.25">
      <c r="A179" s="43"/>
      <c r="B179" s="43"/>
      <c r="C179" s="43"/>
      <c r="D179" s="43"/>
      <c r="E179" s="43"/>
      <c r="F179" s="43"/>
      <c r="G179" s="43"/>
      <c r="H179" s="43"/>
      <c r="I179" s="43"/>
      <c r="J179" s="43"/>
      <c r="K179" s="43"/>
      <c r="L179" s="43"/>
      <c r="M179" s="43"/>
      <c r="N179" s="43"/>
      <c r="O179" s="43"/>
      <c r="P179" s="43"/>
      <c r="Q179" s="43"/>
    </row>
    <row r="180" spans="1:17" x14ac:dyDescent="0.25">
      <c r="A180" s="43"/>
      <c r="B180" s="43"/>
      <c r="C180" s="43"/>
      <c r="D180" s="43"/>
      <c r="E180" s="43"/>
      <c r="F180" s="43"/>
      <c r="G180" s="43"/>
      <c r="H180" s="43"/>
      <c r="I180" s="43"/>
      <c r="J180" s="43"/>
      <c r="K180" s="43"/>
      <c r="L180" s="43"/>
      <c r="M180" s="43"/>
      <c r="N180" s="43"/>
      <c r="O180" s="43"/>
      <c r="P180" s="43"/>
      <c r="Q180" s="43"/>
    </row>
    <row r="181" spans="1:17" x14ac:dyDescent="0.25">
      <c r="A181" s="43"/>
      <c r="B181" s="43"/>
      <c r="C181" s="43"/>
      <c r="D181" s="43"/>
      <c r="E181" s="43"/>
      <c r="F181" s="43"/>
      <c r="G181" s="43"/>
      <c r="H181" s="43"/>
      <c r="I181" s="43"/>
      <c r="J181" s="43"/>
      <c r="K181" s="43"/>
      <c r="L181" s="43"/>
      <c r="M181" s="43"/>
      <c r="N181" s="43"/>
      <c r="O181" s="43"/>
      <c r="P181" s="43"/>
      <c r="Q181" s="43"/>
    </row>
    <row r="182" spans="1:17" x14ac:dyDescent="0.25">
      <c r="A182" s="43"/>
      <c r="B182" s="43"/>
      <c r="C182" s="43"/>
      <c r="D182" s="43"/>
      <c r="E182" s="43"/>
      <c r="F182" s="43"/>
      <c r="G182" s="43"/>
      <c r="H182" s="43"/>
      <c r="I182" s="43"/>
      <c r="J182" s="43"/>
      <c r="K182" s="43"/>
      <c r="L182" s="43"/>
      <c r="M182" s="43"/>
      <c r="N182" s="43"/>
      <c r="O182" s="43"/>
      <c r="P182" s="43"/>
      <c r="Q182" s="43"/>
    </row>
    <row r="183" spans="1:17" x14ac:dyDescent="0.25">
      <c r="A183" s="43"/>
      <c r="B183" s="43"/>
      <c r="C183" s="43"/>
      <c r="D183" s="43"/>
      <c r="E183" s="43"/>
      <c r="F183" s="43"/>
      <c r="G183" s="43"/>
      <c r="H183" s="43"/>
      <c r="I183" s="43"/>
      <c r="J183" s="43"/>
      <c r="K183" s="43"/>
      <c r="L183" s="43"/>
      <c r="M183" s="43"/>
      <c r="N183" s="43"/>
      <c r="O183" s="43"/>
      <c r="P183" s="43"/>
      <c r="Q183" s="43"/>
    </row>
    <row r="184" spans="1:17" x14ac:dyDescent="0.25">
      <c r="A184" s="43"/>
      <c r="B184" s="43"/>
      <c r="C184" s="43"/>
      <c r="D184" s="43"/>
      <c r="E184" s="43"/>
      <c r="F184" s="43"/>
      <c r="G184" s="43"/>
      <c r="H184" s="43"/>
      <c r="I184" s="43"/>
      <c r="J184" s="43"/>
      <c r="K184" s="43"/>
      <c r="L184" s="43"/>
      <c r="M184" s="43"/>
      <c r="N184" s="43"/>
      <c r="O184" s="43"/>
      <c r="P184" s="43"/>
      <c r="Q184" s="43"/>
    </row>
    <row r="185" spans="1:17" x14ac:dyDescent="0.25">
      <c r="A185" s="43"/>
      <c r="B185" s="43"/>
      <c r="C185" s="43"/>
      <c r="D185" s="43"/>
      <c r="E185" s="43"/>
      <c r="F185" s="43"/>
      <c r="G185" s="43"/>
      <c r="H185" s="43"/>
      <c r="I185" s="43"/>
      <c r="J185" s="43"/>
      <c r="K185" s="43"/>
      <c r="L185" s="43"/>
      <c r="M185" s="43"/>
      <c r="N185" s="43"/>
      <c r="O185" s="43"/>
      <c r="P185" s="43"/>
      <c r="Q185" s="43"/>
    </row>
    <row r="186" spans="1:17" x14ac:dyDescent="0.25">
      <c r="A186" s="43"/>
      <c r="B186" s="43"/>
      <c r="C186" s="43"/>
      <c r="D186" s="43"/>
      <c r="E186" s="43"/>
      <c r="F186" s="43"/>
      <c r="G186" s="43"/>
      <c r="H186" s="43"/>
      <c r="I186" s="43"/>
      <c r="J186" s="43"/>
      <c r="K186" s="43"/>
      <c r="L186" s="43"/>
      <c r="M186" s="43"/>
      <c r="N186" s="43"/>
      <c r="O186" s="43"/>
      <c r="P186" s="43"/>
      <c r="Q186" s="43"/>
    </row>
    <row r="187" spans="1:17" x14ac:dyDescent="0.25">
      <c r="A187" s="43"/>
      <c r="B187" s="43"/>
      <c r="C187" s="43"/>
      <c r="D187" s="43"/>
      <c r="E187" s="43"/>
      <c r="F187" s="43"/>
      <c r="G187" s="43"/>
      <c r="H187" s="43"/>
      <c r="I187" s="43"/>
      <c r="J187" s="43"/>
      <c r="K187" s="43"/>
      <c r="L187" s="43"/>
      <c r="M187" s="43"/>
      <c r="N187" s="43"/>
      <c r="O187" s="43"/>
      <c r="P187" s="43"/>
      <c r="Q187" s="43"/>
    </row>
    <row r="188" spans="1:17" x14ac:dyDescent="0.25">
      <c r="A188" s="43"/>
      <c r="B188" s="43"/>
      <c r="C188" s="43"/>
      <c r="D188" s="43"/>
      <c r="E188" s="43"/>
      <c r="F188" s="43"/>
      <c r="G188" s="43"/>
      <c r="H188" s="43"/>
      <c r="I188" s="43"/>
      <c r="J188" s="43"/>
      <c r="K188" s="43"/>
      <c r="L188" s="43"/>
      <c r="M188" s="43"/>
      <c r="N188" s="43"/>
      <c r="O188" s="43"/>
      <c r="P188" s="43"/>
      <c r="Q188" s="43"/>
    </row>
    <row r="189" spans="1:17" x14ac:dyDescent="0.25">
      <c r="A189" s="43"/>
      <c r="B189" s="43"/>
      <c r="C189" s="43"/>
      <c r="D189" s="43"/>
      <c r="E189" s="43"/>
      <c r="F189" s="43"/>
      <c r="G189" s="43"/>
      <c r="H189" s="43"/>
      <c r="I189" s="43"/>
      <c r="J189" s="43"/>
      <c r="K189" s="43"/>
      <c r="L189" s="43"/>
      <c r="M189" s="43"/>
      <c r="N189" s="43"/>
      <c r="O189" s="43"/>
      <c r="P189" s="43"/>
      <c r="Q189" s="43"/>
    </row>
    <row r="190" spans="1:17" x14ac:dyDescent="0.25">
      <c r="A190" s="43"/>
      <c r="B190" s="43"/>
      <c r="C190" s="43"/>
      <c r="D190" s="43"/>
      <c r="E190" s="43"/>
      <c r="F190" s="43"/>
      <c r="G190" s="43"/>
      <c r="H190" s="43"/>
      <c r="I190" s="43"/>
      <c r="J190" s="43"/>
      <c r="K190" s="43"/>
      <c r="L190" s="43"/>
      <c r="M190" s="43"/>
      <c r="N190" s="43"/>
      <c r="O190" s="43"/>
      <c r="P190" s="43"/>
      <c r="Q190" s="43"/>
    </row>
    <row r="191" spans="1:17" x14ac:dyDescent="0.25">
      <c r="A191" s="43"/>
      <c r="B191" s="43"/>
      <c r="C191" s="43"/>
      <c r="D191" s="43"/>
      <c r="E191" s="43"/>
      <c r="F191" s="43"/>
      <c r="G191" s="43"/>
      <c r="H191" s="43"/>
      <c r="I191" s="43"/>
      <c r="J191" s="43"/>
      <c r="K191" s="43"/>
      <c r="L191" s="43"/>
      <c r="M191" s="43"/>
      <c r="N191" s="43"/>
      <c r="O191" s="43"/>
      <c r="P191" s="43"/>
      <c r="Q191" s="43"/>
    </row>
    <row r="192" spans="1:17" x14ac:dyDescent="0.25">
      <c r="A192" s="43"/>
      <c r="B192" s="43"/>
      <c r="C192" s="43"/>
      <c r="D192" s="43"/>
      <c r="E192" s="43"/>
      <c r="F192" s="43"/>
      <c r="G192" s="43"/>
      <c r="H192" s="43"/>
      <c r="I192" s="43"/>
      <c r="J192" s="43"/>
      <c r="K192" s="43"/>
      <c r="L192" s="43"/>
      <c r="M192" s="43"/>
      <c r="N192" s="43"/>
      <c r="O192" s="43"/>
      <c r="P192" s="43"/>
      <c r="Q192" s="43"/>
    </row>
    <row r="193" spans="1:17" x14ac:dyDescent="0.25">
      <c r="A193" s="43"/>
      <c r="B193" s="43"/>
      <c r="C193" s="43"/>
      <c r="D193" s="43"/>
      <c r="E193" s="43"/>
      <c r="F193" s="43"/>
      <c r="G193" s="43"/>
      <c r="H193" s="43"/>
      <c r="I193" s="43"/>
      <c r="J193" s="43"/>
      <c r="K193" s="43"/>
      <c r="L193" s="43"/>
      <c r="M193" s="43"/>
      <c r="N193" s="43"/>
      <c r="O193" s="43"/>
      <c r="P193" s="43"/>
      <c r="Q193" s="43"/>
    </row>
    <row r="194" spans="1:17" x14ac:dyDescent="0.25">
      <c r="A194" s="43"/>
      <c r="B194" s="43"/>
      <c r="C194" s="43"/>
      <c r="D194" s="43"/>
      <c r="E194" s="43"/>
      <c r="F194" s="43"/>
      <c r="G194" s="43"/>
      <c r="H194" s="43"/>
      <c r="I194" s="43"/>
      <c r="J194" s="43"/>
      <c r="K194" s="43"/>
      <c r="L194" s="43"/>
      <c r="M194" s="43"/>
      <c r="N194" s="43"/>
      <c r="O194" s="43"/>
      <c r="P194" s="43"/>
      <c r="Q194" s="43"/>
    </row>
    <row r="195" spans="1:17" x14ac:dyDescent="0.25">
      <c r="A195" s="43"/>
      <c r="B195" s="43"/>
      <c r="C195" s="43"/>
      <c r="D195" s="43"/>
      <c r="E195" s="43"/>
      <c r="F195" s="43"/>
      <c r="G195" s="43"/>
      <c r="H195" s="43"/>
      <c r="I195" s="43"/>
      <c r="J195" s="43"/>
      <c r="K195" s="43"/>
      <c r="L195" s="43"/>
      <c r="M195" s="43"/>
      <c r="N195" s="43"/>
      <c r="O195" s="43"/>
      <c r="P195" s="43"/>
      <c r="Q195" s="43"/>
    </row>
    <row r="196" spans="1:17" x14ac:dyDescent="0.25">
      <c r="A196" s="43"/>
      <c r="B196" s="43"/>
      <c r="C196" s="43"/>
      <c r="D196" s="43"/>
      <c r="E196" s="43"/>
      <c r="F196" s="43"/>
      <c r="G196" s="43"/>
      <c r="H196" s="43"/>
      <c r="I196" s="43"/>
      <c r="J196" s="43"/>
      <c r="K196" s="43"/>
      <c r="L196" s="43"/>
      <c r="M196" s="43"/>
      <c r="N196" s="43"/>
      <c r="O196" s="43"/>
      <c r="P196" s="43"/>
      <c r="Q196" s="43"/>
    </row>
    <row r="197" spans="1:17" x14ac:dyDescent="0.25">
      <c r="A197" s="43"/>
      <c r="B197" s="43"/>
      <c r="C197" s="43"/>
      <c r="D197" s="43"/>
      <c r="E197" s="43"/>
      <c r="F197" s="43"/>
      <c r="G197" s="43"/>
      <c r="H197" s="43"/>
      <c r="I197" s="43"/>
      <c r="J197" s="43"/>
      <c r="K197" s="43"/>
      <c r="L197" s="43"/>
      <c r="M197" s="43"/>
      <c r="N197" s="43"/>
      <c r="O197" s="43"/>
      <c r="P197" s="43"/>
      <c r="Q197" s="43"/>
    </row>
    <row r="198" spans="1:17" x14ac:dyDescent="0.25">
      <c r="A198" s="43"/>
      <c r="B198" s="43"/>
      <c r="C198" s="43"/>
      <c r="D198" s="43"/>
      <c r="E198" s="43"/>
      <c r="F198" s="43"/>
      <c r="G198" s="43"/>
      <c r="H198" s="43"/>
      <c r="I198" s="43"/>
      <c r="J198" s="43"/>
      <c r="K198" s="43"/>
      <c r="L198" s="43"/>
      <c r="M198" s="43"/>
      <c r="N198" s="43"/>
      <c r="O198" s="43"/>
      <c r="P198" s="43"/>
      <c r="Q198" s="43"/>
    </row>
    <row r="199" spans="1:17" x14ac:dyDescent="0.25">
      <c r="A199" s="43"/>
      <c r="B199" s="43"/>
      <c r="C199" s="43"/>
      <c r="D199" s="43"/>
      <c r="E199" s="43"/>
      <c r="F199" s="43"/>
      <c r="G199" s="43"/>
      <c r="H199" s="43"/>
      <c r="I199" s="43"/>
      <c r="J199" s="43"/>
      <c r="K199" s="43"/>
      <c r="L199" s="43"/>
      <c r="M199" s="43"/>
      <c r="N199" s="43"/>
      <c r="O199" s="43"/>
      <c r="P199" s="43"/>
      <c r="Q199" s="43"/>
    </row>
    <row r="200" spans="1:17" x14ac:dyDescent="0.25">
      <c r="A200" s="43"/>
      <c r="B200" s="43"/>
      <c r="C200" s="43"/>
      <c r="D200" s="43"/>
      <c r="E200" s="43"/>
      <c r="F200" s="43"/>
      <c r="G200" s="43"/>
      <c r="H200" s="43"/>
      <c r="I200" s="43"/>
      <c r="J200" s="43"/>
      <c r="K200" s="43"/>
      <c r="L200" s="43"/>
      <c r="M200" s="43"/>
      <c r="N200" s="43"/>
      <c r="O200" s="43"/>
      <c r="P200" s="43"/>
      <c r="Q200" s="43"/>
    </row>
    <row r="201" spans="1:17" x14ac:dyDescent="0.25">
      <c r="A201" s="43"/>
      <c r="B201" s="43"/>
      <c r="C201" s="43"/>
      <c r="D201" s="43"/>
      <c r="E201" s="43"/>
      <c r="F201" s="43"/>
      <c r="G201" s="43"/>
      <c r="H201" s="43"/>
      <c r="I201" s="43"/>
      <c r="J201" s="43"/>
      <c r="K201" s="43"/>
      <c r="L201" s="43"/>
      <c r="M201" s="43"/>
      <c r="N201" s="43"/>
      <c r="O201" s="43"/>
      <c r="P201" s="43"/>
      <c r="Q201" s="43"/>
    </row>
    <row r="202" spans="1:17" x14ac:dyDescent="0.25">
      <c r="A202" s="43"/>
      <c r="B202" s="43"/>
      <c r="C202" s="43"/>
      <c r="D202" s="43"/>
      <c r="E202" s="43"/>
      <c r="F202" s="43"/>
      <c r="G202" s="43"/>
      <c r="H202" s="43"/>
      <c r="I202" s="43"/>
      <c r="J202" s="43"/>
      <c r="K202" s="43"/>
      <c r="L202" s="43"/>
      <c r="M202" s="43"/>
      <c r="N202" s="43"/>
      <c r="O202" s="43"/>
      <c r="P202" s="43"/>
      <c r="Q202" s="43"/>
    </row>
    <row r="203" spans="1:17" x14ac:dyDescent="0.25">
      <c r="A203" s="43"/>
      <c r="B203" s="43"/>
      <c r="C203" s="43"/>
      <c r="D203" s="43"/>
      <c r="E203" s="43"/>
      <c r="F203" s="43"/>
      <c r="G203" s="43"/>
      <c r="H203" s="43"/>
      <c r="I203" s="43"/>
      <c r="J203" s="43"/>
      <c r="K203" s="43"/>
      <c r="L203" s="43"/>
      <c r="M203" s="43"/>
      <c r="N203" s="43"/>
      <c r="O203" s="43"/>
      <c r="P203" s="43"/>
      <c r="Q203" s="43"/>
    </row>
    <row r="204" spans="1:17" x14ac:dyDescent="0.25">
      <c r="A204" s="43"/>
      <c r="B204" s="43"/>
      <c r="C204" s="43"/>
      <c r="D204" s="43"/>
      <c r="E204" s="43"/>
      <c r="F204" s="43"/>
      <c r="G204" s="43"/>
      <c r="H204" s="43"/>
      <c r="I204" s="43"/>
      <c r="J204" s="43"/>
      <c r="K204" s="43"/>
      <c r="L204" s="43"/>
      <c r="M204" s="43"/>
      <c r="N204" s="43"/>
      <c r="O204" s="43"/>
      <c r="P204" s="43"/>
      <c r="Q204" s="43"/>
    </row>
    <row r="205" spans="1:17" x14ac:dyDescent="0.25">
      <c r="A205" s="43"/>
      <c r="B205" s="43"/>
      <c r="C205" s="43"/>
      <c r="D205" s="43"/>
      <c r="E205" s="43"/>
      <c r="F205" s="43"/>
      <c r="G205" s="43"/>
      <c r="H205" s="43"/>
      <c r="I205" s="43"/>
      <c r="J205" s="43"/>
      <c r="K205" s="43"/>
      <c r="L205" s="43"/>
      <c r="M205" s="43"/>
      <c r="N205" s="43"/>
      <c r="O205" s="43"/>
      <c r="P205" s="43"/>
      <c r="Q205" s="43"/>
    </row>
    <row r="206" spans="1:17" x14ac:dyDescent="0.25">
      <c r="A206" s="43"/>
      <c r="B206" s="43"/>
      <c r="C206" s="43"/>
      <c r="D206" s="43"/>
      <c r="E206" s="43"/>
      <c r="F206" s="43"/>
      <c r="G206" s="43"/>
      <c r="H206" s="43"/>
      <c r="I206" s="43"/>
      <c r="J206" s="43"/>
      <c r="K206" s="43"/>
      <c r="L206" s="43"/>
      <c r="M206" s="43"/>
      <c r="N206" s="43"/>
      <c r="O206" s="43"/>
      <c r="P206" s="43"/>
      <c r="Q206" s="43"/>
    </row>
    <row r="207" spans="1:17" x14ac:dyDescent="0.25">
      <c r="A207" s="43"/>
      <c r="B207" s="43"/>
      <c r="C207" s="43"/>
      <c r="D207" s="43"/>
      <c r="E207" s="43"/>
      <c r="F207" s="43"/>
      <c r="G207" s="43"/>
      <c r="H207" s="43"/>
      <c r="I207" s="43"/>
      <c r="J207" s="43"/>
      <c r="K207" s="43"/>
      <c r="L207" s="43"/>
      <c r="M207" s="43"/>
      <c r="N207" s="43"/>
      <c r="O207" s="43"/>
      <c r="P207" s="43"/>
      <c r="Q207" s="43"/>
    </row>
    <row r="208" spans="1:17" x14ac:dyDescent="0.25">
      <c r="A208" s="43"/>
      <c r="B208" s="43"/>
      <c r="C208" s="43"/>
      <c r="D208" s="43"/>
      <c r="E208" s="43"/>
      <c r="F208" s="43"/>
      <c r="G208" s="43"/>
      <c r="H208" s="43"/>
      <c r="I208" s="43"/>
      <c r="J208" s="43"/>
      <c r="K208" s="43"/>
      <c r="L208" s="43"/>
      <c r="M208" s="43"/>
      <c r="N208" s="43"/>
      <c r="O208" s="43"/>
      <c r="P208" s="43"/>
      <c r="Q208" s="43"/>
    </row>
    <row r="209" spans="1:17" x14ac:dyDescent="0.25">
      <c r="A209" s="43"/>
      <c r="B209" s="43"/>
      <c r="C209" s="43"/>
      <c r="D209" s="43"/>
      <c r="E209" s="43"/>
      <c r="F209" s="43"/>
      <c r="G209" s="43"/>
      <c r="H209" s="43"/>
      <c r="I209" s="43"/>
      <c r="J209" s="43"/>
      <c r="K209" s="43"/>
      <c r="L209" s="43"/>
      <c r="M209" s="43"/>
      <c r="N209" s="43"/>
      <c r="O209" s="43"/>
      <c r="P209" s="43"/>
      <c r="Q209" s="43"/>
    </row>
    <row r="210" spans="1:17" x14ac:dyDescent="0.25">
      <c r="A210" s="43"/>
      <c r="B210" s="43"/>
      <c r="C210" s="43"/>
      <c r="D210" s="43"/>
      <c r="E210" s="43"/>
      <c r="F210" s="43"/>
      <c r="G210" s="43"/>
      <c r="H210" s="43"/>
      <c r="I210" s="43"/>
      <c r="J210" s="43"/>
      <c r="K210" s="43"/>
      <c r="L210" s="43"/>
      <c r="M210" s="43"/>
      <c r="N210" s="43"/>
      <c r="O210" s="43"/>
      <c r="P210" s="43"/>
      <c r="Q210" s="43"/>
    </row>
    <row r="211" spans="1:17" x14ac:dyDescent="0.25">
      <c r="A211" s="43"/>
      <c r="B211" s="43"/>
      <c r="C211" s="43"/>
      <c r="D211" s="43"/>
      <c r="E211" s="43"/>
      <c r="F211" s="43"/>
      <c r="G211" s="43"/>
      <c r="H211" s="43"/>
      <c r="I211" s="43"/>
      <c r="J211" s="43"/>
      <c r="K211" s="43"/>
      <c r="L211" s="43"/>
      <c r="M211" s="43"/>
      <c r="N211" s="43"/>
      <c r="O211" s="43"/>
      <c r="P211" s="43"/>
      <c r="Q211" s="43"/>
    </row>
    <row r="212" spans="1:17" x14ac:dyDescent="0.25">
      <c r="A212" s="43"/>
      <c r="B212" s="43"/>
      <c r="C212" s="43"/>
      <c r="D212" s="43"/>
      <c r="E212" s="43"/>
      <c r="F212" s="43"/>
      <c r="G212" s="43"/>
      <c r="H212" s="43"/>
      <c r="I212" s="43"/>
      <c r="J212" s="43"/>
      <c r="K212" s="43"/>
      <c r="L212" s="43"/>
      <c r="M212" s="43"/>
      <c r="N212" s="43"/>
      <c r="O212" s="43"/>
      <c r="P212" s="43"/>
      <c r="Q212" s="43"/>
    </row>
    <row r="213" spans="1:17" x14ac:dyDescent="0.25">
      <c r="A213" s="43"/>
      <c r="B213" s="43"/>
      <c r="C213" s="43"/>
      <c r="D213" s="43"/>
      <c r="E213" s="43"/>
      <c r="F213" s="43"/>
      <c r="G213" s="43"/>
      <c r="H213" s="43"/>
      <c r="I213" s="43"/>
      <c r="J213" s="43"/>
      <c r="K213" s="43"/>
      <c r="L213" s="43"/>
      <c r="M213" s="43"/>
      <c r="N213" s="43"/>
      <c r="O213" s="43"/>
      <c r="P213" s="43"/>
      <c r="Q213" s="43"/>
    </row>
    <row r="214" spans="1:17" x14ac:dyDescent="0.25">
      <c r="A214" s="43"/>
      <c r="B214" s="43"/>
      <c r="C214" s="43"/>
      <c r="D214" s="43"/>
      <c r="E214" s="43"/>
      <c r="F214" s="43"/>
      <c r="G214" s="43"/>
      <c r="H214" s="43"/>
      <c r="I214" s="43"/>
      <c r="J214" s="43"/>
      <c r="K214" s="43"/>
      <c r="L214" s="43"/>
      <c r="M214" s="43"/>
      <c r="N214" s="43"/>
      <c r="O214" s="43"/>
      <c r="P214" s="43"/>
      <c r="Q214" s="43"/>
    </row>
    <row r="215" spans="1:17" x14ac:dyDescent="0.25">
      <c r="A215" s="43"/>
      <c r="B215" s="43"/>
      <c r="C215" s="43"/>
      <c r="D215" s="43"/>
      <c r="E215" s="43"/>
      <c r="F215" s="43"/>
      <c r="G215" s="43"/>
      <c r="H215" s="43"/>
      <c r="I215" s="43"/>
      <c r="J215" s="43"/>
      <c r="K215" s="43"/>
      <c r="L215" s="43"/>
      <c r="M215" s="43"/>
      <c r="N215" s="43"/>
      <c r="O215" s="43"/>
      <c r="P215" s="43"/>
      <c r="Q215" s="43"/>
    </row>
    <row r="216" spans="1:17" x14ac:dyDescent="0.25">
      <c r="A216" s="43"/>
      <c r="B216" s="43"/>
      <c r="C216" s="43"/>
      <c r="D216" s="43"/>
      <c r="E216" s="43"/>
      <c r="F216" s="43"/>
      <c r="G216" s="43"/>
      <c r="H216" s="43"/>
      <c r="I216" s="43"/>
      <c r="J216" s="43"/>
      <c r="K216" s="43"/>
      <c r="L216" s="43"/>
      <c r="M216" s="43"/>
      <c r="N216" s="43"/>
      <c r="O216" s="43"/>
      <c r="P216" s="43"/>
      <c r="Q216" s="43"/>
    </row>
    <row r="217" spans="1:17" x14ac:dyDescent="0.25">
      <c r="A217" s="43"/>
      <c r="B217" s="43"/>
      <c r="C217" s="43"/>
      <c r="D217" s="43"/>
      <c r="E217" s="43"/>
      <c r="F217" s="43"/>
      <c r="G217" s="43"/>
      <c r="H217" s="43"/>
      <c r="I217" s="43"/>
      <c r="J217" s="43"/>
      <c r="K217" s="43"/>
      <c r="L217" s="43"/>
      <c r="M217" s="43"/>
      <c r="N217" s="43"/>
      <c r="O217" s="43"/>
      <c r="P217" s="43"/>
      <c r="Q217" s="43"/>
    </row>
    <row r="218" spans="1:17" x14ac:dyDescent="0.25">
      <c r="A218" s="43"/>
      <c r="B218" s="43"/>
      <c r="C218" s="43"/>
      <c r="D218" s="43"/>
      <c r="E218" s="43"/>
      <c r="F218" s="43"/>
      <c r="G218" s="43"/>
      <c r="H218" s="43"/>
      <c r="I218" s="43"/>
      <c r="J218" s="43"/>
      <c r="K218" s="43"/>
      <c r="L218" s="43"/>
      <c r="M218" s="43"/>
      <c r="N218" s="43"/>
      <c r="O218" s="43"/>
      <c r="P218" s="43"/>
      <c r="Q218" s="43"/>
    </row>
    <row r="219" spans="1:17" x14ac:dyDescent="0.25">
      <c r="A219" s="43"/>
      <c r="B219" s="43"/>
      <c r="C219" s="43"/>
      <c r="D219" s="43"/>
      <c r="E219" s="43"/>
      <c r="F219" s="43"/>
      <c r="G219" s="43"/>
      <c r="H219" s="43"/>
      <c r="I219" s="43"/>
      <c r="J219" s="43"/>
      <c r="K219" s="43"/>
      <c r="L219" s="43"/>
      <c r="M219" s="43"/>
      <c r="N219" s="43"/>
      <c r="O219" s="43"/>
      <c r="P219" s="43"/>
      <c r="Q219" s="43"/>
    </row>
    <row r="220" spans="1:17" x14ac:dyDescent="0.25">
      <c r="A220" s="43"/>
      <c r="B220" s="43"/>
      <c r="C220" s="43"/>
      <c r="D220" s="43"/>
      <c r="E220" s="43"/>
      <c r="F220" s="43"/>
      <c r="G220" s="43"/>
      <c r="H220" s="43"/>
      <c r="I220" s="43"/>
      <c r="J220" s="43"/>
      <c r="K220" s="43"/>
      <c r="L220" s="43"/>
      <c r="M220" s="43"/>
      <c r="N220" s="43"/>
      <c r="O220" s="43"/>
      <c r="P220" s="43"/>
      <c r="Q220" s="43"/>
    </row>
    <row r="221" spans="1:17" x14ac:dyDescent="0.25">
      <c r="A221" s="43"/>
      <c r="B221" s="43"/>
      <c r="C221" s="43"/>
      <c r="D221" s="43"/>
      <c r="E221" s="43"/>
      <c r="F221" s="43"/>
      <c r="G221" s="43"/>
      <c r="H221" s="43"/>
      <c r="I221" s="43"/>
      <c r="J221" s="43"/>
      <c r="K221" s="43"/>
      <c r="L221" s="43"/>
      <c r="M221" s="43"/>
      <c r="N221" s="43"/>
      <c r="O221" s="43"/>
      <c r="P221" s="43"/>
      <c r="Q221" s="43"/>
    </row>
    <row r="222" spans="1:17" x14ac:dyDescent="0.25">
      <c r="A222" s="43"/>
      <c r="B222" s="43"/>
      <c r="C222" s="43"/>
      <c r="D222" s="43"/>
      <c r="E222" s="43"/>
      <c r="F222" s="43"/>
      <c r="G222" s="43"/>
      <c r="H222" s="43"/>
      <c r="I222" s="43"/>
      <c r="J222" s="43"/>
      <c r="K222" s="43"/>
      <c r="L222" s="43"/>
      <c r="M222" s="43"/>
      <c r="N222" s="43"/>
      <c r="O222" s="43"/>
      <c r="P222" s="43"/>
      <c r="Q222" s="43"/>
    </row>
    <row r="223" spans="1:17" x14ac:dyDescent="0.25">
      <c r="A223" s="43"/>
      <c r="B223" s="43"/>
      <c r="C223" s="43"/>
      <c r="D223" s="43"/>
      <c r="E223" s="43"/>
      <c r="F223" s="43"/>
      <c r="G223" s="43"/>
      <c r="H223" s="43"/>
      <c r="I223" s="43"/>
      <c r="J223" s="43"/>
      <c r="K223" s="43"/>
      <c r="L223" s="43"/>
      <c r="M223" s="43"/>
      <c r="N223" s="43"/>
      <c r="O223" s="43"/>
      <c r="P223" s="43"/>
      <c r="Q223" s="43"/>
    </row>
    <row r="224" spans="1:17" x14ac:dyDescent="0.25">
      <c r="A224" s="43"/>
      <c r="B224" s="43"/>
      <c r="C224" s="43"/>
      <c r="D224" s="43"/>
      <c r="E224" s="43"/>
      <c r="F224" s="43"/>
      <c r="G224" s="43"/>
      <c r="H224" s="43"/>
      <c r="I224" s="43"/>
      <c r="J224" s="43"/>
      <c r="K224" s="43"/>
      <c r="L224" s="43"/>
      <c r="M224" s="43"/>
      <c r="N224" s="43"/>
      <c r="O224" s="43"/>
      <c r="P224" s="43"/>
      <c r="Q224" s="43"/>
    </row>
    <row r="225" spans="1:17" x14ac:dyDescent="0.25">
      <c r="A225" s="43"/>
      <c r="B225" s="43"/>
      <c r="C225" s="43"/>
      <c r="D225" s="43"/>
      <c r="E225" s="43"/>
      <c r="F225" s="43"/>
      <c r="G225" s="43"/>
      <c r="H225" s="43"/>
      <c r="I225" s="43"/>
      <c r="J225" s="43"/>
      <c r="K225" s="43"/>
      <c r="L225" s="43"/>
      <c r="M225" s="43"/>
      <c r="N225" s="43"/>
      <c r="O225" s="43"/>
      <c r="P225" s="43"/>
      <c r="Q225" s="43"/>
    </row>
    <row r="226" spans="1:17" x14ac:dyDescent="0.25">
      <c r="A226" s="43"/>
      <c r="B226" s="43"/>
      <c r="C226" s="43"/>
      <c r="D226" s="43"/>
      <c r="E226" s="43"/>
      <c r="F226" s="43"/>
      <c r="G226" s="43"/>
      <c r="H226" s="43"/>
      <c r="I226" s="43"/>
      <c r="J226" s="43"/>
      <c r="K226" s="43"/>
      <c r="L226" s="43"/>
      <c r="M226" s="43"/>
      <c r="N226" s="43"/>
      <c r="O226" s="43"/>
      <c r="P226" s="43"/>
      <c r="Q226" s="43"/>
    </row>
    <row r="227" spans="1:17" x14ac:dyDescent="0.25">
      <c r="A227" s="43"/>
      <c r="B227" s="43"/>
      <c r="C227" s="43"/>
      <c r="D227" s="43"/>
      <c r="E227" s="43"/>
      <c r="F227" s="43"/>
      <c r="G227" s="43"/>
      <c r="H227" s="43"/>
      <c r="I227" s="43"/>
      <c r="J227" s="43"/>
      <c r="K227" s="43"/>
      <c r="L227" s="43"/>
      <c r="M227" s="43"/>
      <c r="N227" s="43"/>
      <c r="O227" s="43"/>
      <c r="P227" s="43"/>
      <c r="Q227" s="43"/>
    </row>
    <row r="228" spans="1:17" x14ac:dyDescent="0.25">
      <c r="A228" s="43"/>
      <c r="B228" s="43"/>
      <c r="C228" s="43"/>
      <c r="D228" s="43"/>
      <c r="E228" s="43"/>
      <c r="F228" s="43"/>
      <c r="G228" s="43"/>
      <c r="H228" s="43"/>
      <c r="I228" s="43"/>
      <c r="J228" s="43"/>
      <c r="K228" s="43"/>
      <c r="L228" s="43"/>
      <c r="M228" s="43"/>
      <c r="N228" s="43"/>
      <c r="O228" s="43"/>
      <c r="P228" s="43"/>
      <c r="Q228" s="43"/>
    </row>
    <row r="229" spans="1:17" x14ac:dyDescent="0.25">
      <c r="A229" s="43"/>
      <c r="B229" s="43"/>
      <c r="C229" s="43"/>
      <c r="D229" s="43"/>
      <c r="E229" s="43"/>
      <c r="F229" s="43"/>
      <c r="G229" s="43"/>
      <c r="H229" s="43"/>
      <c r="I229" s="43"/>
      <c r="J229" s="43"/>
      <c r="K229" s="43"/>
      <c r="L229" s="43"/>
      <c r="M229" s="43"/>
      <c r="N229" s="43"/>
      <c r="O229" s="43"/>
      <c r="P229" s="43"/>
      <c r="Q229" s="43"/>
    </row>
    <row r="230" spans="1:17" x14ac:dyDescent="0.25">
      <c r="A230" s="43"/>
      <c r="B230" s="43"/>
      <c r="C230" s="43"/>
      <c r="D230" s="43"/>
      <c r="E230" s="43"/>
      <c r="F230" s="43"/>
      <c r="G230" s="43"/>
      <c r="H230" s="43"/>
      <c r="I230" s="43"/>
      <c r="J230" s="43"/>
      <c r="K230" s="43"/>
      <c r="L230" s="43"/>
      <c r="M230" s="43"/>
      <c r="N230" s="43"/>
      <c r="O230" s="43"/>
      <c r="P230" s="43"/>
      <c r="Q230" s="43"/>
    </row>
    <row r="231" spans="1:17" x14ac:dyDescent="0.25">
      <c r="A231" s="43"/>
      <c r="B231" s="43"/>
      <c r="C231" s="43"/>
      <c r="D231" s="43"/>
      <c r="E231" s="43"/>
      <c r="F231" s="43"/>
      <c r="G231" s="43"/>
      <c r="H231" s="43"/>
      <c r="I231" s="43"/>
      <c r="J231" s="43"/>
      <c r="K231" s="43"/>
      <c r="L231" s="43"/>
      <c r="M231" s="43"/>
      <c r="N231" s="43"/>
      <c r="O231" s="43"/>
      <c r="P231" s="43"/>
      <c r="Q231" s="43"/>
    </row>
    <row r="232" spans="1:17" x14ac:dyDescent="0.25">
      <c r="A232" s="43"/>
      <c r="B232" s="43"/>
      <c r="C232" s="43"/>
      <c r="D232" s="43"/>
      <c r="E232" s="43"/>
      <c r="F232" s="43"/>
      <c r="G232" s="43"/>
      <c r="H232" s="43"/>
      <c r="I232" s="43"/>
      <c r="J232" s="43"/>
      <c r="K232" s="43"/>
      <c r="L232" s="43"/>
      <c r="M232" s="43"/>
      <c r="N232" s="43"/>
      <c r="O232" s="43"/>
      <c r="P232" s="43"/>
      <c r="Q232" s="43"/>
    </row>
    <row r="233" spans="1:17" x14ac:dyDescent="0.25">
      <c r="A233" s="43"/>
      <c r="B233" s="43"/>
      <c r="C233" s="43"/>
      <c r="D233" s="43"/>
      <c r="E233" s="43"/>
      <c r="F233" s="43"/>
      <c r="G233" s="43"/>
      <c r="H233" s="43"/>
      <c r="I233" s="43"/>
      <c r="J233" s="43"/>
      <c r="K233" s="43"/>
      <c r="L233" s="43"/>
      <c r="M233" s="43"/>
      <c r="N233" s="43"/>
      <c r="O233" s="43"/>
      <c r="P233" s="43"/>
      <c r="Q233" s="43"/>
    </row>
    <row r="234" spans="1:17" x14ac:dyDescent="0.25">
      <c r="A234" s="43"/>
      <c r="B234" s="43"/>
      <c r="C234" s="43"/>
      <c r="D234" s="43"/>
      <c r="E234" s="43"/>
      <c r="F234" s="43"/>
      <c r="G234" s="43"/>
      <c r="H234" s="43"/>
      <c r="I234" s="43"/>
      <c r="J234" s="43"/>
      <c r="K234" s="43"/>
      <c r="L234" s="43"/>
      <c r="M234" s="43"/>
      <c r="N234" s="43"/>
      <c r="O234" s="43"/>
      <c r="P234" s="43"/>
      <c r="Q234" s="43"/>
    </row>
    <row r="235" spans="1:17" x14ac:dyDescent="0.25">
      <c r="A235" s="43"/>
      <c r="B235" s="43"/>
      <c r="C235" s="43"/>
      <c r="D235" s="43"/>
      <c r="E235" s="43"/>
      <c r="F235" s="43"/>
      <c r="G235" s="43"/>
      <c r="H235" s="43"/>
      <c r="I235" s="43"/>
      <c r="J235" s="43"/>
      <c r="K235" s="43"/>
      <c r="L235" s="43"/>
      <c r="M235" s="43"/>
      <c r="N235" s="43"/>
      <c r="O235" s="43"/>
      <c r="P235" s="43"/>
      <c r="Q235" s="43"/>
    </row>
    <row r="236" spans="1:17" x14ac:dyDescent="0.25">
      <c r="A236" s="43"/>
      <c r="B236" s="43"/>
      <c r="C236" s="43"/>
      <c r="D236" s="43"/>
      <c r="E236" s="43"/>
      <c r="F236" s="43"/>
      <c r="G236" s="43"/>
      <c r="H236" s="43"/>
      <c r="I236" s="43"/>
      <c r="J236" s="43"/>
      <c r="K236" s="43"/>
      <c r="L236" s="43"/>
      <c r="M236" s="43"/>
      <c r="N236" s="43"/>
      <c r="O236" s="43"/>
      <c r="P236" s="43"/>
      <c r="Q236" s="43"/>
    </row>
    <row r="237" spans="1:17" x14ac:dyDescent="0.25">
      <c r="A237" s="43"/>
      <c r="B237" s="43"/>
      <c r="C237" s="43"/>
      <c r="D237" s="43"/>
      <c r="E237" s="43"/>
      <c r="F237" s="43"/>
      <c r="G237" s="43"/>
      <c r="H237" s="43"/>
      <c r="I237" s="43"/>
      <c r="J237" s="43"/>
      <c r="K237" s="43"/>
      <c r="L237" s="43"/>
      <c r="M237" s="43"/>
      <c r="N237" s="43"/>
      <c r="O237" s="43"/>
      <c r="P237" s="43"/>
      <c r="Q237" s="43"/>
    </row>
    <row r="238" spans="1:17" x14ac:dyDescent="0.25">
      <c r="A238" s="43"/>
      <c r="B238" s="43"/>
      <c r="C238" s="43"/>
      <c r="D238" s="43"/>
      <c r="E238" s="43"/>
      <c r="F238" s="43"/>
      <c r="G238" s="43"/>
      <c r="H238" s="43"/>
      <c r="I238" s="43"/>
      <c r="J238" s="43"/>
      <c r="K238" s="43"/>
      <c r="L238" s="43"/>
      <c r="M238" s="43"/>
      <c r="N238" s="43"/>
      <c r="O238" s="43"/>
      <c r="P238" s="43"/>
      <c r="Q238" s="43"/>
    </row>
    <row r="239" spans="1:17" x14ac:dyDescent="0.25">
      <c r="A239" s="43"/>
      <c r="B239" s="43"/>
      <c r="C239" s="43"/>
      <c r="D239" s="43"/>
      <c r="E239" s="43"/>
      <c r="F239" s="43"/>
      <c r="G239" s="43"/>
      <c r="H239" s="43"/>
      <c r="I239" s="43"/>
      <c r="J239" s="43"/>
      <c r="K239" s="43"/>
      <c r="L239" s="43"/>
      <c r="M239" s="43"/>
      <c r="N239" s="43"/>
      <c r="O239" s="43"/>
      <c r="P239" s="43"/>
      <c r="Q239" s="43"/>
    </row>
    <row r="240" spans="1:17" x14ac:dyDescent="0.25">
      <c r="A240" s="43"/>
      <c r="B240" s="43"/>
      <c r="C240" s="43"/>
      <c r="D240" s="43"/>
      <c r="E240" s="43"/>
      <c r="F240" s="43"/>
      <c r="G240" s="43"/>
      <c r="H240" s="43"/>
      <c r="I240" s="43"/>
      <c r="J240" s="43"/>
      <c r="K240" s="43"/>
      <c r="L240" s="43"/>
      <c r="M240" s="43"/>
      <c r="N240" s="43"/>
      <c r="O240" s="43"/>
      <c r="P240" s="43"/>
      <c r="Q240" s="43"/>
    </row>
    <row r="241" spans="1:17" x14ac:dyDescent="0.25">
      <c r="A241" s="43"/>
      <c r="B241" s="43"/>
      <c r="C241" s="43"/>
      <c r="D241" s="43"/>
      <c r="E241" s="43"/>
      <c r="F241" s="43"/>
      <c r="G241" s="43"/>
      <c r="H241" s="43"/>
      <c r="I241" s="43"/>
      <c r="J241" s="43"/>
      <c r="K241" s="43"/>
      <c r="L241" s="43"/>
      <c r="M241" s="43"/>
      <c r="N241" s="43"/>
      <c r="O241" s="43"/>
      <c r="P241" s="43"/>
      <c r="Q241" s="43"/>
    </row>
    <row r="242" spans="1:17" x14ac:dyDescent="0.25">
      <c r="A242" s="43"/>
      <c r="B242" s="43"/>
      <c r="C242" s="43"/>
      <c r="D242" s="43"/>
      <c r="E242" s="43"/>
      <c r="F242" s="43"/>
      <c r="G242" s="43"/>
      <c r="H242" s="43"/>
      <c r="I242" s="43"/>
      <c r="J242" s="43"/>
      <c r="K242" s="43"/>
      <c r="L242" s="43"/>
      <c r="M242" s="43"/>
      <c r="N242" s="43"/>
      <c r="O242" s="43"/>
      <c r="P242" s="43"/>
      <c r="Q242" s="43"/>
    </row>
    <row r="243" spans="1:17" x14ac:dyDescent="0.25">
      <c r="A243" s="43"/>
      <c r="B243" s="43"/>
      <c r="C243" s="43"/>
      <c r="D243" s="43"/>
      <c r="E243" s="43"/>
      <c r="F243" s="43"/>
      <c r="G243" s="43"/>
      <c r="H243" s="43"/>
      <c r="I243" s="43"/>
      <c r="J243" s="43"/>
      <c r="K243" s="43"/>
      <c r="L243" s="43"/>
      <c r="M243" s="43"/>
      <c r="N243" s="43"/>
      <c r="O243" s="43"/>
      <c r="P243" s="43"/>
      <c r="Q243" s="43"/>
    </row>
    <row r="244" spans="1:17" x14ac:dyDescent="0.25">
      <c r="A244" s="43"/>
      <c r="B244" s="43"/>
      <c r="C244" s="43"/>
      <c r="D244" s="43"/>
      <c r="E244" s="43"/>
      <c r="F244" s="43"/>
      <c r="G244" s="43"/>
      <c r="H244" s="43"/>
      <c r="I244" s="43"/>
      <c r="J244" s="43"/>
      <c r="K244" s="43"/>
      <c r="L244" s="43"/>
      <c r="M244" s="43"/>
      <c r="N244" s="43"/>
      <c r="O244" s="43"/>
      <c r="P244" s="43"/>
      <c r="Q244" s="43"/>
    </row>
    <row r="245" spans="1:17" x14ac:dyDescent="0.25">
      <c r="A245" s="43"/>
      <c r="B245" s="43"/>
      <c r="C245" s="43"/>
      <c r="D245" s="43"/>
      <c r="E245" s="43"/>
      <c r="F245" s="43"/>
      <c r="G245" s="43"/>
      <c r="H245" s="43"/>
      <c r="I245" s="43"/>
      <c r="J245" s="43"/>
      <c r="K245" s="43"/>
      <c r="L245" s="43"/>
      <c r="M245" s="43"/>
      <c r="N245" s="43"/>
      <c r="O245" s="43"/>
      <c r="P245" s="43"/>
      <c r="Q245" s="43"/>
    </row>
    <row r="246" spans="1:17" x14ac:dyDescent="0.25">
      <c r="A246" s="43"/>
      <c r="B246" s="43"/>
      <c r="C246" s="43"/>
      <c r="D246" s="43"/>
      <c r="E246" s="43"/>
      <c r="F246" s="43"/>
      <c r="G246" s="43"/>
      <c r="H246" s="43"/>
      <c r="I246" s="43"/>
      <c r="J246" s="43"/>
      <c r="K246" s="43"/>
      <c r="L246" s="43"/>
      <c r="M246" s="43"/>
      <c r="N246" s="43"/>
      <c r="O246" s="43"/>
      <c r="P246" s="43"/>
      <c r="Q246" s="43"/>
    </row>
    <row r="247" spans="1:17" x14ac:dyDescent="0.25">
      <c r="A247" s="43"/>
      <c r="B247" s="43"/>
      <c r="C247" s="43"/>
      <c r="D247" s="43"/>
      <c r="E247" s="43"/>
      <c r="F247" s="43"/>
      <c r="G247" s="43"/>
      <c r="H247" s="43"/>
      <c r="I247" s="43"/>
      <c r="J247" s="43"/>
      <c r="K247" s="43"/>
      <c r="L247" s="43"/>
      <c r="M247" s="43"/>
      <c r="N247" s="43"/>
      <c r="O247" s="43"/>
      <c r="P247" s="43"/>
      <c r="Q247" s="43"/>
    </row>
    <row r="248" spans="1:17" x14ac:dyDescent="0.25">
      <c r="A248" s="43"/>
      <c r="B248" s="43"/>
      <c r="C248" s="43"/>
      <c r="D248" s="43"/>
      <c r="E248" s="43"/>
      <c r="F248" s="43"/>
      <c r="G248" s="43"/>
      <c r="H248" s="43"/>
      <c r="I248" s="43"/>
      <c r="J248" s="43"/>
      <c r="K248" s="43"/>
      <c r="L248" s="43"/>
      <c r="M248" s="43"/>
      <c r="N248" s="43"/>
      <c r="O248" s="43"/>
      <c r="P248" s="43"/>
      <c r="Q248" s="43"/>
    </row>
    <row r="249" spans="1:17" x14ac:dyDescent="0.25">
      <c r="A249" s="43"/>
      <c r="B249" s="43"/>
      <c r="C249" s="43"/>
      <c r="D249" s="43"/>
      <c r="E249" s="43"/>
      <c r="F249" s="43"/>
      <c r="G249" s="43"/>
      <c r="H249" s="43"/>
      <c r="I249" s="43"/>
      <c r="J249" s="43"/>
      <c r="K249" s="43"/>
      <c r="L249" s="43"/>
      <c r="M249" s="43"/>
      <c r="N249" s="43"/>
      <c r="O249" s="43"/>
      <c r="P249" s="43"/>
      <c r="Q249" s="43"/>
    </row>
    <row r="250" spans="1:17" x14ac:dyDescent="0.25">
      <c r="A250" s="43"/>
      <c r="B250" s="43"/>
      <c r="C250" s="43"/>
      <c r="D250" s="43"/>
      <c r="E250" s="43"/>
      <c r="F250" s="43"/>
      <c r="G250" s="43"/>
      <c r="H250" s="43"/>
      <c r="I250" s="43"/>
      <c r="J250" s="43"/>
      <c r="K250" s="43"/>
      <c r="L250" s="43"/>
      <c r="M250" s="43"/>
      <c r="N250" s="43"/>
      <c r="O250" s="43"/>
      <c r="P250" s="43"/>
      <c r="Q250" s="43"/>
    </row>
  </sheetData>
  <autoFilter ref="A1:F56" xr:uid="{57774DA6-A93A-44CA-877B-A40A6DF79CC1}">
    <sortState xmlns:xlrd2="http://schemas.microsoft.com/office/spreadsheetml/2017/richdata2" ref="A2:F70">
      <sortCondition ref="B1:B56"/>
    </sortState>
  </autoFilter>
  <customSheetViews>
    <customSheetView guid="{9802613A-FF9A-49E7-9321-78C2A025628A}" filter="1" showAutoFilter="1">
      <pageMargins left="0" right="0" top="0" bottom="0" header="0" footer="0"/>
      <autoFilter ref="A1:Z67" xr:uid="{4661CB47-DBE9-43CF-80C6-32823641744F}"/>
      <extLst>
        <ext uri="GoogleSheetsCustomDataVersion1">
          <go:sheetsCustomData xmlns:go="http://customooxmlschemas.google.com/" filterViewId="258492188"/>
        </ext>
      </extLst>
    </customSheetView>
  </customSheetViews>
  <hyperlinks>
    <hyperlink ref="C45" r:id="rId1" xr:uid="{8F1FC875-0F25-4AE3-B375-E22E1C4EDFCA}"/>
    <hyperlink ref="C36" r:id="rId2" xr:uid="{F8DBCD16-8CB6-4BEF-B8B0-EF5603BD0A19}"/>
    <hyperlink ref="C37" r:id="rId3" xr:uid="{7675C531-7C1E-4CFA-A75B-A5886FAEE87B}"/>
    <hyperlink ref="C47" r:id="rId4" xr:uid="{F83C2C20-E262-4661-ABD8-984CDBDC8EAE}"/>
    <hyperlink ref="C2" r:id="rId5" xr:uid="{803A647C-417A-4865-97B4-6CD4DE37A19A}"/>
    <hyperlink ref="C3" r:id="rId6" xr:uid="{0BEF86F2-9F77-4221-9669-D0F074D31365}"/>
    <hyperlink ref="C55" r:id="rId7" xr:uid="{76D97E0E-2932-433C-85B7-FDE94A54E705}"/>
    <hyperlink ref="C38" r:id="rId8" xr:uid="{5AB0CAC8-5A74-4AAA-B09F-2B922A70D475}"/>
    <hyperlink ref="C4" r:id="rId9" xr:uid="{D4AC79C3-0FB8-4E10-ADB0-187F4030C378}"/>
    <hyperlink ref="C5" r:id="rId10" xr:uid="{0A79DAB3-B548-419A-8CED-3FDAB63A6C26}"/>
    <hyperlink ref="C48" r:id="rId11" xr:uid="{E050BE53-FBDF-441D-BBC3-A63D7F9460D1}"/>
    <hyperlink ref="C52" r:id="rId12" xr:uid="{A4092213-1D89-4BE8-BCA2-FCF4FEA864D7}"/>
    <hyperlink ref="C66" r:id="rId13" xr:uid="{449572DB-3459-4CB1-A368-DA3F539ECC26}"/>
  </hyperlinks>
  <pageMargins left="0.7" right="0.7" top="0.75" bottom="0.75" header="0" footer="0"/>
  <pageSetup orientation="landscape"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A1000"/>
  <sheetViews>
    <sheetView workbookViewId="0">
      <pane ySplit="1" topLeftCell="A2" activePane="bottomLeft" state="frozen"/>
      <selection pane="bottomLeft" activeCell="B3" sqref="B3"/>
    </sheetView>
  </sheetViews>
  <sheetFormatPr defaultColWidth="14.42578125" defaultRowHeight="15" customHeight="1" x14ac:dyDescent="0.2"/>
  <cols>
    <col min="1" max="1" width="5.7109375" customWidth="1"/>
    <col min="2" max="2" width="56.140625" customWidth="1"/>
    <col min="3" max="3" width="24.85546875" customWidth="1"/>
    <col min="4" max="4" width="14.42578125" customWidth="1"/>
    <col min="5" max="5" width="15.5703125" customWidth="1"/>
    <col min="6" max="6" width="15.7109375" customWidth="1"/>
    <col min="10" max="10" width="26.140625" customWidth="1"/>
    <col min="11" max="11" width="44.140625" customWidth="1"/>
    <col min="12" max="12" width="26.85546875" customWidth="1"/>
    <col min="13" max="13" width="44.140625" customWidth="1"/>
  </cols>
  <sheetData>
    <row r="1" spans="1:25" ht="15.75" customHeight="1" x14ac:dyDescent="0.2">
      <c r="A1" s="10" t="s">
        <v>136</v>
      </c>
      <c r="B1" s="64" t="s">
        <v>137</v>
      </c>
      <c r="C1" s="65"/>
      <c r="D1" s="47" t="s">
        <v>138</v>
      </c>
      <c r="E1" s="11" t="s">
        <v>139</v>
      </c>
      <c r="F1" s="47" t="s">
        <v>140</v>
      </c>
      <c r="G1" s="47" t="s">
        <v>141</v>
      </c>
      <c r="H1" s="47" t="s">
        <v>142</v>
      </c>
      <c r="I1" s="47" t="s">
        <v>143</v>
      </c>
      <c r="J1" s="1" t="s">
        <v>144</v>
      </c>
      <c r="K1" s="1"/>
      <c r="L1" s="7" t="s">
        <v>145</v>
      </c>
      <c r="M1" s="1" t="s">
        <v>146</v>
      </c>
    </row>
    <row r="2" spans="1:25" ht="15.75" customHeight="1" x14ac:dyDescent="0.2">
      <c r="A2" s="2"/>
      <c r="B2" s="3" t="s">
        <v>1</v>
      </c>
      <c r="C2" s="4" t="s">
        <v>0</v>
      </c>
      <c r="D2" s="48" t="s">
        <v>147</v>
      </c>
      <c r="E2" s="48" t="s">
        <v>148</v>
      </c>
      <c r="F2" s="48" t="s">
        <v>149</v>
      </c>
      <c r="G2" s="12" t="s">
        <v>150</v>
      </c>
      <c r="H2" s="48" t="s">
        <v>151</v>
      </c>
      <c r="I2" s="48" t="s">
        <v>152</v>
      </c>
    </row>
    <row r="3" spans="1:25" ht="15.75" customHeight="1" x14ac:dyDescent="0.25">
      <c r="A3" s="5">
        <v>1</v>
      </c>
      <c r="B3" s="5" t="s">
        <v>153</v>
      </c>
      <c r="C3" s="5" t="s">
        <v>6</v>
      </c>
      <c r="D3" s="6" t="s">
        <v>154</v>
      </c>
      <c r="E3" s="6" t="s">
        <v>154</v>
      </c>
      <c r="F3" s="6" t="s">
        <v>154</v>
      </c>
      <c r="G3" s="6" t="s">
        <v>154</v>
      </c>
      <c r="H3" s="6" t="s">
        <v>154</v>
      </c>
      <c r="I3" s="6" t="s">
        <v>154</v>
      </c>
      <c r="J3" s="1"/>
      <c r="K3" s="7" t="str">
        <f t="shared" ref="K3:K130" si="0">CONCATENATE(IF(D3="","-",D3),IF(E3="","-",E3),IF(F3="","-",F3),IF(G3="","-",G3),IF(H3="","-",H3),IF(I3="","-",I3))</f>
        <v>XXXXXX</v>
      </c>
      <c r="L3" s="13" t="str">
        <f ca="1">IFERROR(__xludf.DUMMYFUNCTION("REGEXREPLACE(TRIM(B3),""[^a-zA-Z0-9_.~-]"" , ""_"")"),"Adjunct_Appointment_Letter")</f>
        <v>Adjunct_Appointment_Letter</v>
      </c>
      <c r="M3" s="7" t="str">
        <f t="shared" ref="M3:M130" si="1">VLOOKUP(K3,$X$3:$Y$6,2,FALSE)</f>
        <v>CON-HR-00018-AcademicPersonnel-Confidential-1</v>
      </c>
      <c r="X3" s="7" t="s">
        <v>155</v>
      </c>
      <c r="Y3" s="7" t="s">
        <v>156</v>
      </c>
    </row>
    <row r="4" spans="1:25" ht="15.75" customHeight="1" x14ac:dyDescent="0.25">
      <c r="A4" s="5">
        <v>2</v>
      </c>
      <c r="B4" s="5" t="s">
        <v>157</v>
      </c>
      <c r="C4" s="5" t="s">
        <v>6</v>
      </c>
      <c r="D4" s="6" t="s">
        <v>154</v>
      </c>
      <c r="E4" s="6" t="s">
        <v>154</v>
      </c>
      <c r="F4" s="6" t="s">
        <v>154</v>
      </c>
      <c r="G4" s="6" t="s">
        <v>154</v>
      </c>
      <c r="H4" s="6" t="s">
        <v>154</v>
      </c>
      <c r="I4" s="6" t="s">
        <v>154</v>
      </c>
      <c r="J4" s="7" t="s">
        <v>158</v>
      </c>
      <c r="K4" s="7" t="str">
        <f t="shared" si="0"/>
        <v>XXXXXX</v>
      </c>
      <c r="L4" s="13" t="str">
        <f ca="1">IFERROR(__xludf.DUMMYFUNCTION("REGEXREPLACE(TRIM(B4),""[^a-zA-Z0-9_.~-]"" , ""_"")"),"Appointment_Documents")</f>
        <v>Appointment_Documents</v>
      </c>
      <c r="M4" s="7" t="str">
        <f t="shared" si="1"/>
        <v>CON-HR-00018-AcademicPersonnel-Confidential-1</v>
      </c>
      <c r="X4" s="7" t="s">
        <v>159</v>
      </c>
      <c r="Y4" s="7" t="s">
        <v>160</v>
      </c>
    </row>
    <row r="5" spans="1:25" ht="15.75" customHeight="1" x14ac:dyDescent="0.25">
      <c r="A5" s="5">
        <v>3</v>
      </c>
      <c r="B5" s="5" t="s">
        <v>161</v>
      </c>
      <c r="C5" s="5" t="s">
        <v>6</v>
      </c>
      <c r="D5" s="6" t="s">
        <v>154</v>
      </c>
      <c r="E5" s="6" t="s">
        <v>154</v>
      </c>
      <c r="F5" s="6" t="s">
        <v>154</v>
      </c>
      <c r="G5" s="6" t="s">
        <v>154</v>
      </c>
      <c r="H5" s="6" t="s">
        <v>154</v>
      </c>
      <c r="I5" s="6" t="s">
        <v>154</v>
      </c>
      <c r="J5" s="7" t="s">
        <v>162</v>
      </c>
      <c r="K5" s="7" t="str">
        <f t="shared" si="0"/>
        <v>XXXXXX</v>
      </c>
      <c r="L5" s="13" t="str">
        <f ca="1">IFERROR(__xludf.DUMMYFUNCTION("REGEXREPLACE(TRIM(B5),""[^a-zA-Z0-9_.~-]"" , ""_"")"),"Appointment_Letters")</f>
        <v>Appointment_Letters</v>
      </c>
      <c r="M5" s="7" t="str">
        <f t="shared" si="1"/>
        <v>CON-HR-00018-AcademicPersonnel-Confidential-1</v>
      </c>
      <c r="X5" s="7" t="s">
        <v>163</v>
      </c>
      <c r="Y5" s="7" t="s">
        <v>164</v>
      </c>
    </row>
    <row r="6" spans="1:25" ht="15.75" customHeight="1" x14ac:dyDescent="0.25">
      <c r="A6" s="5">
        <v>4</v>
      </c>
      <c r="B6" s="5" t="s">
        <v>165</v>
      </c>
      <c r="C6" s="5" t="s">
        <v>6</v>
      </c>
      <c r="D6" s="6" t="s">
        <v>154</v>
      </c>
      <c r="E6" s="6" t="s">
        <v>154</v>
      </c>
      <c r="F6" s="6"/>
      <c r="G6" s="6" t="s">
        <v>154</v>
      </c>
      <c r="H6" s="6" t="s">
        <v>154</v>
      </c>
      <c r="I6" s="6" t="s">
        <v>154</v>
      </c>
      <c r="K6" s="7" t="str">
        <f t="shared" si="0"/>
        <v>XX-XXX</v>
      </c>
      <c r="L6" s="13" t="str">
        <f ca="1">IFERROR(__xludf.DUMMYFUNCTION("REGEXREPLACE(TRIM(B6),""[^a-zA-Z0-9_.~-]"" , ""_"")"),"Background_Check")</f>
        <v>Background_Check</v>
      </c>
      <c r="M6" s="7" t="str">
        <f t="shared" si="1"/>
        <v>CON-HR-00018-AcademicPersonnel-Confidential-2</v>
      </c>
      <c r="X6" s="7" t="s">
        <v>166</v>
      </c>
      <c r="Y6" s="7" t="s">
        <v>167</v>
      </c>
    </row>
    <row r="7" spans="1:25" ht="15.75" customHeight="1" x14ac:dyDescent="0.25">
      <c r="A7" s="5">
        <v>5</v>
      </c>
      <c r="B7" s="9" t="s">
        <v>168</v>
      </c>
      <c r="C7" s="5" t="s">
        <v>6</v>
      </c>
      <c r="D7" s="6" t="s">
        <v>154</v>
      </c>
      <c r="E7" s="6" t="s">
        <v>154</v>
      </c>
      <c r="F7" s="6" t="s">
        <v>154</v>
      </c>
      <c r="G7" s="6" t="s">
        <v>154</v>
      </c>
      <c r="H7" s="6" t="s">
        <v>154</v>
      </c>
      <c r="I7" s="6" t="s">
        <v>154</v>
      </c>
      <c r="K7" s="7" t="str">
        <f t="shared" si="0"/>
        <v>XXXXXX</v>
      </c>
      <c r="L7" s="13" t="str">
        <f ca="1">IFERROR(__xludf.DUMMYFUNCTION("REGEXREPLACE(TRIM(B7),""[^a-zA-Z0-9_.~-]"" , ""_"")"),"Chair_Director_s_Letter")</f>
        <v>Chair_Director_s_Letter</v>
      </c>
      <c r="M7" s="7" t="str">
        <f t="shared" si="1"/>
        <v>CON-HR-00018-AcademicPersonnel-Confidential-1</v>
      </c>
    </row>
    <row r="8" spans="1:25" ht="15.75" customHeight="1" x14ac:dyDescent="0.25">
      <c r="A8" s="5">
        <v>6</v>
      </c>
      <c r="B8" s="9" t="s">
        <v>169</v>
      </c>
      <c r="C8" s="5" t="s">
        <v>6</v>
      </c>
      <c r="D8" s="6" t="s">
        <v>154</v>
      </c>
      <c r="E8" s="6" t="s">
        <v>154</v>
      </c>
      <c r="F8" s="6" t="s">
        <v>154</v>
      </c>
      <c r="G8" s="6" t="s">
        <v>154</v>
      </c>
      <c r="H8" s="6" t="s">
        <v>154</v>
      </c>
      <c r="I8" s="6" t="s">
        <v>154</v>
      </c>
      <c r="K8" s="7" t="str">
        <f t="shared" si="0"/>
        <v>XXXXXX</v>
      </c>
      <c r="L8" s="13" t="str">
        <f ca="1">IFERROR(__xludf.DUMMYFUNCTION("REGEXREPLACE(TRIM(B8),""[^a-zA-Z0-9_.~-]"" , ""_"")"),"Clock_Extension_Request_Letter")</f>
        <v>Clock_Extension_Request_Letter</v>
      </c>
      <c r="M8" s="7" t="str">
        <f t="shared" si="1"/>
        <v>CON-HR-00018-AcademicPersonnel-Confidential-1</v>
      </c>
    </row>
    <row r="9" spans="1:25" ht="15.75" customHeight="1" x14ac:dyDescent="0.25">
      <c r="A9" s="5">
        <v>7</v>
      </c>
      <c r="B9" s="9" t="s">
        <v>26</v>
      </c>
      <c r="C9" s="5" t="s">
        <v>6</v>
      </c>
      <c r="D9" s="6" t="s">
        <v>154</v>
      </c>
      <c r="E9" s="6" t="s">
        <v>154</v>
      </c>
      <c r="F9" s="6" t="s">
        <v>154</v>
      </c>
      <c r="G9" s="6" t="s">
        <v>154</v>
      </c>
      <c r="H9" s="6" t="s">
        <v>154</v>
      </c>
      <c r="I9" s="6" t="s">
        <v>154</v>
      </c>
      <c r="K9" s="7" t="str">
        <f t="shared" si="0"/>
        <v>XXXXXX</v>
      </c>
      <c r="L9" s="13" t="str">
        <f ca="1">IFERROR(__xludf.DUMMYFUNCTION("REGEXREPLACE(TRIM(B9),""[^a-zA-Z0-9_.~-]"" , ""_"")"),"CV_Bibliography")</f>
        <v>CV_Bibliography</v>
      </c>
      <c r="M9" s="7" t="str">
        <f t="shared" si="1"/>
        <v>CON-HR-00018-AcademicPersonnel-Confidential-1</v>
      </c>
    </row>
    <row r="10" spans="1:25" ht="15.75" customHeight="1" x14ac:dyDescent="0.25">
      <c r="A10" s="5">
        <v>8</v>
      </c>
      <c r="B10" s="5" t="s">
        <v>170</v>
      </c>
      <c r="C10" s="9" t="s">
        <v>171</v>
      </c>
      <c r="D10" s="6" t="s">
        <v>154</v>
      </c>
      <c r="E10" s="6" t="s">
        <v>154</v>
      </c>
      <c r="F10" s="6" t="s">
        <v>154</v>
      </c>
      <c r="G10" s="6" t="s">
        <v>154</v>
      </c>
      <c r="H10" s="6" t="s">
        <v>154</v>
      </c>
      <c r="I10" s="6" t="s">
        <v>154</v>
      </c>
      <c r="K10" s="7" t="str">
        <f t="shared" si="0"/>
        <v>XXXXXX</v>
      </c>
      <c r="L10" s="13" t="str">
        <f ca="1">IFERROR(__xludf.DUMMYFUNCTION("REGEXREPLACE(TRIM(B10),""[^a-zA-Z0-9_.~-]"" , ""_"")"),"Dean_Chancellor_Letter")</f>
        <v>Dean_Chancellor_Letter</v>
      </c>
      <c r="M10" s="7" t="str">
        <f t="shared" si="1"/>
        <v>CON-HR-00018-AcademicPersonnel-Confidential-1</v>
      </c>
    </row>
    <row r="11" spans="1:25" ht="15.75" customHeight="1" x14ac:dyDescent="0.25">
      <c r="A11" s="5">
        <v>9</v>
      </c>
      <c r="B11" s="9" t="s">
        <v>172</v>
      </c>
      <c r="C11" s="9" t="s">
        <v>171</v>
      </c>
      <c r="D11" s="6" t="s">
        <v>154</v>
      </c>
      <c r="E11" s="6" t="s">
        <v>154</v>
      </c>
      <c r="F11" s="6" t="s">
        <v>154</v>
      </c>
      <c r="G11" s="6" t="s">
        <v>154</v>
      </c>
      <c r="H11" s="6" t="s">
        <v>154</v>
      </c>
      <c r="I11" s="6" t="s">
        <v>154</v>
      </c>
      <c r="J11" s="7"/>
      <c r="K11" s="7" t="str">
        <f t="shared" si="0"/>
        <v>XXXXXX</v>
      </c>
      <c r="L11" s="13" t="str">
        <f ca="1">IFERROR(__xludf.DUMMYFUNCTION("REGEXREPLACE(TRIM(B11),""[^a-zA-Z0-9_.~-]"" , ""_"")"),"Endowment_Agreement")</f>
        <v>Endowment_Agreement</v>
      </c>
      <c r="M11" s="7" t="str">
        <f t="shared" si="1"/>
        <v>CON-HR-00018-AcademicPersonnel-Confidential-1</v>
      </c>
    </row>
    <row r="12" spans="1:25" ht="15.75" customHeight="1" x14ac:dyDescent="0.25">
      <c r="A12" s="5">
        <v>10</v>
      </c>
      <c r="B12" s="14" t="s">
        <v>37</v>
      </c>
      <c r="C12" s="9" t="s">
        <v>171</v>
      </c>
      <c r="D12" s="6" t="s">
        <v>154</v>
      </c>
      <c r="E12" s="6" t="s">
        <v>154</v>
      </c>
      <c r="F12" s="6" t="s">
        <v>154</v>
      </c>
      <c r="G12" s="6" t="s">
        <v>154</v>
      </c>
      <c r="H12" s="6" t="s">
        <v>154</v>
      </c>
      <c r="I12" s="6" t="s">
        <v>154</v>
      </c>
      <c r="J12" s="7" t="s">
        <v>173</v>
      </c>
      <c r="K12" s="7" t="str">
        <f t="shared" si="0"/>
        <v>XXXXXX</v>
      </c>
      <c r="L12" s="13" t="str">
        <f ca="1">IFERROR(__xludf.DUMMYFUNCTION("REGEXREPLACE(TRIM(B12),""[^a-zA-Z0-9_.~-]"" , ""_"")"),"Hiring_Packet")</f>
        <v>Hiring_Packet</v>
      </c>
      <c r="M12" s="7" t="str">
        <f t="shared" si="1"/>
        <v>CON-HR-00018-AcademicPersonnel-Confidential-1</v>
      </c>
    </row>
    <row r="13" spans="1:25" ht="15.75" customHeight="1" x14ac:dyDescent="0.25">
      <c r="A13" s="5">
        <v>11</v>
      </c>
      <c r="B13" s="9" t="s">
        <v>174</v>
      </c>
      <c r="C13" s="9" t="s">
        <v>171</v>
      </c>
      <c r="D13" s="6" t="s">
        <v>154</v>
      </c>
      <c r="E13" s="6" t="s">
        <v>154</v>
      </c>
      <c r="F13" s="6" t="s">
        <v>154</v>
      </c>
      <c r="G13" s="6" t="s">
        <v>154</v>
      </c>
      <c r="H13" s="6" t="s">
        <v>154</v>
      </c>
      <c r="I13" s="6" t="s">
        <v>154</v>
      </c>
      <c r="K13" s="7" t="str">
        <f t="shared" si="0"/>
        <v>XXXXXX</v>
      </c>
      <c r="L13" s="13" t="str">
        <f ca="1">IFERROR(__xludf.DUMMYFUNCTION("REGEXREPLACE(TRIM(B13),""[^a-zA-Z0-9_.~-]"" , ""_"")"),"Job_Advertisement")</f>
        <v>Job_Advertisement</v>
      </c>
      <c r="M13" s="7" t="str">
        <f t="shared" si="1"/>
        <v>CON-HR-00018-AcademicPersonnel-Confidential-1</v>
      </c>
    </row>
    <row r="14" spans="1:25" ht="15.75" customHeight="1" x14ac:dyDescent="0.25">
      <c r="A14" s="5">
        <v>12</v>
      </c>
      <c r="B14" s="9" t="s">
        <v>39</v>
      </c>
      <c r="C14" s="9" t="s">
        <v>171</v>
      </c>
      <c r="D14" s="6" t="s">
        <v>154</v>
      </c>
      <c r="E14" s="6" t="s">
        <v>154</v>
      </c>
      <c r="F14" s="6" t="s">
        <v>154</v>
      </c>
      <c r="G14" s="6" t="s">
        <v>154</v>
      </c>
      <c r="H14" s="6" t="s">
        <v>154</v>
      </c>
      <c r="I14" s="6" t="s">
        <v>154</v>
      </c>
      <c r="K14" s="7" t="str">
        <f t="shared" si="0"/>
        <v>XXXXXX</v>
      </c>
      <c r="L14" s="13" t="str">
        <f ca="1">IFERROR(__xludf.DUMMYFUNCTION("REGEXREPLACE(TRIM(B14),""[^a-zA-Z0-9_.~-]"" , ""_"")"),"Joint_Appointment_Tenure__Eligibility__Agreement")</f>
        <v>Joint_Appointment_Tenure__Eligibility__Agreement</v>
      </c>
      <c r="M14" s="7" t="str">
        <f t="shared" si="1"/>
        <v>CON-HR-00018-AcademicPersonnel-Confidential-1</v>
      </c>
    </row>
    <row r="15" spans="1:25" ht="15.75" customHeight="1" x14ac:dyDescent="0.25">
      <c r="A15" s="5">
        <v>13</v>
      </c>
      <c r="B15" s="15" t="s">
        <v>175</v>
      </c>
      <c r="C15" s="9" t="s">
        <v>171</v>
      </c>
      <c r="D15" s="6" t="s">
        <v>154</v>
      </c>
      <c r="E15" s="6" t="s">
        <v>154</v>
      </c>
      <c r="F15" s="6" t="s">
        <v>154</v>
      </c>
      <c r="G15" s="6" t="s">
        <v>154</v>
      </c>
      <c r="H15" s="6" t="s">
        <v>154</v>
      </c>
      <c r="I15" s="6" t="s">
        <v>154</v>
      </c>
      <c r="K15" s="7" t="str">
        <f t="shared" si="0"/>
        <v>XXXXXX</v>
      </c>
      <c r="L15" s="13" t="str">
        <f ca="1">IFERROR(__xludf.DUMMYFUNCTION("REGEXREPLACE(TRIM(B15),""[^a-zA-Z0-9_.~-]"" , ""_"")"),"Joint_Appointment_Tenure__Eligibility__Allocation_Confirm")</f>
        <v>Joint_Appointment_Tenure__Eligibility__Allocation_Confirm</v>
      </c>
      <c r="M15" s="7" t="str">
        <f t="shared" si="1"/>
        <v>CON-HR-00018-AcademicPersonnel-Confidential-1</v>
      </c>
    </row>
    <row r="16" spans="1:25" ht="15.75" customHeight="1" x14ac:dyDescent="0.25">
      <c r="A16" s="5">
        <v>14</v>
      </c>
      <c r="B16" s="5" t="s">
        <v>176</v>
      </c>
      <c r="C16" s="9" t="s">
        <v>171</v>
      </c>
      <c r="D16" s="6" t="s">
        <v>154</v>
      </c>
      <c r="E16" s="6" t="s">
        <v>154</v>
      </c>
      <c r="F16" s="6" t="s">
        <v>154</v>
      </c>
      <c r="G16" s="6" t="s">
        <v>154</v>
      </c>
      <c r="H16" s="6" t="s">
        <v>154</v>
      </c>
      <c r="I16" s="6" t="s">
        <v>154</v>
      </c>
      <c r="K16" s="7" t="str">
        <f t="shared" si="0"/>
        <v>XXXXXX</v>
      </c>
      <c r="L16" s="13" t="str">
        <f ca="1">IFERROR(__xludf.DUMMYFUNCTION("REGEXREPLACE(TRIM(B16),""[^a-zA-Z0-9_.~-]"" , ""_"")"),"Letter_of_Recommendation")</f>
        <v>Letter_of_Recommendation</v>
      </c>
      <c r="M16" s="7" t="str">
        <f t="shared" si="1"/>
        <v>CON-HR-00018-AcademicPersonnel-Confidential-1</v>
      </c>
    </row>
    <row r="17" spans="1:13" ht="15.75" customHeight="1" x14ac:dyDescent="0.25">
      <c r="A17" s="5">
        <v>15</v>
      </c>
      <c r="B17" s="16" t="s">
        <v>177</v>
      </c>
      <c r="C17" s="9" t="s">
        <v>171</v>
      </c>
      <c r="D17" s="6" t="s">
        <v>154</v>
      </c>
      <c r="E17" s="6" t="s">
        <v>154</v>
      </c>
      <c r="F17" s="6" t="s">
        <v>154</v>
      </c>
      <c r="G17" s="6" t="s">
        <v>154</v>
      </c>
      <c r="H17" s="6" t="s">
        <v>154</v>
      </c>
      <c r="I17" s="6" t="s">
        <v>154</v>
      </c>
      <c r="K17" s="7" t="str">
        <f t="shared" si="0"/>
        <v>XXXXXX</v>
      </c>
      <c r="L17" s="13" t="str">
        <f ca="1">IFERROR(__xludf.DUMMYFUNCTION("REGEXREPLACE(TRIM(B17),""[^a-zA-Z0-9_.~-]"" , ""_"")"),"Offer_Letter")</f>
        <v>Offer_Letter</v>
      </c>
      <c r="M17" s="7" t="str">
        <f t="shared" si="1"/>
        <v>CON-HR-00018-AcademicPersonnel-Confidential-1</v>
      </c>
    </row>
    <row r="18" spans="1:13" ht="15.75" customHeight="1" x14ac:dyDescent="0.25">
      <c r="A18" s="5">
        <v>16</v>
      </c>
      <c r="B18" s="5" t="s">
        <v>178</v>
      </c>
      <c r="C18" s="9" t="s">
        <v>171</v>
      </c>
      <c r="D18" s="6" t="s">
        <v>154</v>
      </c>
      <c r="E18" s="6" t="s">
        <v>154</v>
      </c>
      <c r="F18" s="6" t="s">
        <v>154</v>
      </c>
      <c r="G18" s="6" t="s">
        <v>154</v>
      </c>
      <c r="H18" s="6" t="s">
        <v>154</v>
      </c>
      <c r="I18" s="6" t="s">
        <v>154</v>
      </c>
      <c r="K18" s="7" t="str">
        <f t="shared" si="0"/>
        <v>XXXXXX</v>
      </c>
      <c r="L18" s="13" t="str">
        <f ca="1">IFERROR(__xludf.DUMMYFUNCTION("REGEXREPLACE(TRIM(B18),""[^a-zA-Z0-9_.~-]"" , ""_"")"),"Reappointment_Letter")</f>
        <v>Reappointment_Letter</v>
      </c>
      <c r="M18" s="7" t="str">
        <f t="shared" si="1"/>
        <v>CON-HR-00018-AcademicPersonnel-Confidential-1</v>
      </c>
    </row>
    <row r="19" spans="1:13" ht="15.75" customHeight="1" x14ac:dyDescent="0.25">
      <c r="A19" s="5">
        <v>17</v>
      </c>
      <c r="B19" s="9" t="s">
        <v>82</v>
      </c>
      <c r="C19" s="5" t="s">
        <v>81</v>
      </c>
      <c r="D19" s="6" t="s">
        <v>154</v>
      </c>
      <c r="E19" s="6" t="s">
        <v>154</v>
      </c>
      <c r="F19" s="6" t="s">
        <v>154</v>
      </c>
      <c r="G19" s="6" t="s">
        <v>154</v>
      </c>
      <c r="H19" s="6" t="s">
        <v>154</v>
      </c>
      <c r="I19" s="6" t="s">
        <v>154</v>
      </c>
      <c r="K19" s="7" t="str">
        <f t="shared" si="0"/>
        <v>XXXXXX</v>
      </c>
      <c r="L19" s="13" t="str">
        <f ca="1">IFERROR(__xludf.DUMMYFUNCTION("REGEXREPLACE(TRIM(B19),""[^a-zA-Z0-9_.~-]"" , ""_"")"),"A_B_Retention_Salary_Adjustment_Request")</f>
        <v>A_B_Retention_Salary_Adjustment_Request</v>
      </c>
      <c r="M19" s="7" t="str">
        <f t="shared" si="1"/>
        <v>CON-HR-00018-AcademicPersonnel-Confidential-1</v>
      </c>
    </row>
    <row r="20" spans="1:13" ht="15.75" customHeight="1" x14ac:dyDescent="0.25">
      <c r="A20" s="5">
        <v>18</v>
      </c>
      <c r="B20" s="5" t="s">
        <v>85</v>
      </c>
      <c r="C20" s="5" t="s">
        <v>81</v>
      </c>
      <c r="D20" s="6" t="s">
        <v>154</v>
      </c>
      <c r="E20" s="6" t="s">
        <v>154</v>
      </c>
      <c r="F20" s="6" t="s">
        <v>154</v>
      </c>
      <c r="G20" s="6" t="s">
        <v>154</v>
      </c>
      <c r="H20" s="6" t="s">
        <v>154</v>
      </c>
      <c r="I20" s="6" t="s">
        <v>154</v>
      </c>
      <c r="K20" s="7" t="str">
        <f t="shared" si="0"/>
        <v>XXXXXX</v>
      </c>
      <c r="L20" s="13" t="str">
        <f ca="1">IFERROR(__xludf.DUMMYFUNCTION("REGEXREPLACE(TRIM(B20),""[^a-zA-Z0-9_.~-]"" , ""_"")"),"A_B_Retention_Salary_Agreement")</f>
        <v>A_B_Retention_Salary_Agreement</v>
      </c>
      <c r="M20" s="7" t="str">
        <f t="shared" si="1"/>
        <v>CON-HR-00018-AcademicPersonnel-Confidential-1</v>
      </c>
    </row>
    <row r="21" spans="1:13" ht="15.75" customHeight="1" x14ac:dyDescent="0.25">
      <c r="A21" s="5">
        <v>19</v>
      </c>
      <c r="B21" s="5" t="s">
        <v>179</v>
      </c>
      <c r="C21" s="5" t="s">
        <v>81</v>
      </c>
      <c r="D21" s="6" t="s">
        <v>154</v>
      </c>
      <c r="E21" s="6" t="s">
        <v>154</v>
      </c>
      <c r="F21" s="6" t="s">
        <v>154</v>
      </c>
      <c r="G21" s="6" t="s">
        <v>154</v>
      </c>
      <c r="H21" s="6" t="s">
        <v>154</v>
      </c>
      <c r="I21" s="6" t="s">
        <v>154</v>
      </c>
      <c r="K21" s="7" t="str">
        <f t="shared" si="0"/>
        <v>XXXXXX</v>
      </c>
      <c r="L21" s="13" t="str">
        <f ca="1">IFERROR(__xludf.DUMMYFUNCTION("REGEXREPLACE(TRIM(B21),""[^a-zA-Z0-9_.~-]"" , ""_"")"),"Merit_Letter")</f>
        <v>Merit_Letter</v>
      </c>
      <c r="M21" s="7" t="str">
        <f t="shared" si="1"/>
        <v>CON-HR-00018-AcademicPersonnel-Confidential-1</v>
      </c>
    </row>
    <row r="22" spans="1:13" ht="15.75" customHeight="1" x14ac:dyDescent="0.25">
      <c r="A22" s="5">
        <v>20</v>
      </c>
      <c r="B22" s="5" t="s">
        <v>180</v>
      </c>
      <c r="C22" s="5" t="s">
        <v>81</v>
      </c>
      <c r="D22" s="6" t="s">
        <v>154</v>
      </c>
      <c r="E22" s="6" t="s">
        <v>154</v>
      </c>
      <c r="F22" s="6" t="s">
        <v>154</v>
      </c>
      <c r="G22" s="6" t="s">
        <v>154</v>
      </c>
      <c r="H22" s="6" t="s">
        <v>154</v>
      </c>
      <c r="I22" s="6" t="s">
        <v>154</v>
      </c>
      <c r="K22" s="7" t="str">
        <f t="shared" si="0"/>
        <v>XXXXXX</v>
      </c>
      <c r="L22" s="13" t="str">
        <f ca="1">IFERROR(__xludf.DUMMYFUNCTION("REGEXREPLACE(TRIM(B22),""[^a-zA-Z0-9_.~-]"" , ""_"")"),"Retention_Salary_Adjustment")</f>
        <v>Retention_Salary_Adjustment</v>
      </c>
      <c r="M22" s="7" t="str">
        <f t="shared" si="1"/>
        <v>CON-HR-00018-AcademicPersonnel-Confidential-1</v>
      </c>
    </row>
    <row r="23" spans="1:13" ht="15.75" customHeight="1" x14ac:dyDescent="0.25">
      <c r="A23" s="5">
        <v>21</v>
      </c>
      <c r="B23" s="5" t="s">
        <v>93</v>
      </c>
      <c r="C23" s="5" t="s">
        <v>81</v>
      </c>
      <c r="D23" s="6" t="s">
        <v>154</v>
      </c>
      <c r="E23" s="6" t="s">
        <v>154</v>
      </c>
      <c r="F23" s="6" t="s">
        <v>154</v>
      </c>
      <c r="G23" s="6" t="s">
        <v>154</v>
      </c>
      <c r="H23" s="6" t="s">
        <v>154</v>
      </c>
      <c r="I23" s="6" t="s">
        <v>154</v>
      </c>
      <c r="K23" s="7" t="str">
        <f t="shared" si="0"/>
        <v>XXXXXX</v>
      </c>
      <c r="L23" s="13" t="str">
        <f ca="1">IFERROR(__xludf.DUMMYFUNCTION("REGEXREPLACE(TRIM(B23),""[^a-zA-Z0-9_.~-]"" , ""_"")"),"Summer_Salary_Notification")</f>
        <v>Summer_Salary_Notification</v>
      </c>
      <c r="M23" s="7" t="str">
        <f t="shared" si="1"/>
        <v>CON-HR-00018-AcademicPersonnel-Confidential-1</v>
      </c>
    </row>
    <row r="24" spans="1:13" ht="15.75" customHeight="1" x14ac:dyDescent="0.25">
      <c r="A24" s="5">
        <v>22</v>
      </c>
      <c r="B24" s="9" t="s">
        <v>181</v>
      </c>
      <c r="C24" s="5" t="s">
        <v>95</v>
      </c>
      <c r="D24" s="6"/>
      <c r="E24" s="6" t="s">
        <v>154</v>
      </c>
      <c r="F24" s="6"/>
      <c r="G24" s="6" t="s">
        <v>154</v>
      </c>
      <c r="H24" s="6" t="s">
        <v>154</v>
      </c>
      <c r="I24" s="6" t="s">
        <v>154</v>
      </c>
      <c r="K24" s="7" t="str">
        <f t="shared" si="0"/>
        <v>-X-XXX</v>
      </c>
      <c r="L24" s="13" t="str">
        <f ca="1">IFERROR(__xludf.DUMMYFUNCTION("REGEXREPLACE(TRIM(B24),""[^a-zA-Z0-9_.~-]"" , ""_"")"),"Disciplinary_Letter")</f>
        <v>Disciplinary_Letter</v>
      </c>
      <c r="M24" s="7" t="str">
        <f t="shared" si="1"/>
        <v>CON-HR-00018-AcademicPersonnel-Confidential-3</v>
      </c>
    </row>
    <row r="25" spans="1:13" ht="15.75" customHeight="1" x14ac:dyDescent="0.25">
      <c r="A25" s="5">
        <v>23</v>
      </c>
      <c r="B25" s="5" t="s">
        <v>182</v>
      </c>
      <c r="C25" s="5" t="s">
        <v>95</v>
      </c>
      <c r="D25" s="6" t="s">
        <v>154</v>
      </c>
      <c r="E25" s="6" t="s">
        <v>154</v>
      </c>
      <c r="F25" s="6" t="s">
        <v>154</v>
      </c>
      <c r="G25" s="6" t="s">
        <v>154</v>
      </c>
      <c r="H25" s="6" t="s">
        <v>154</v>
      </c>
      <c r="I25" s="6" t="s">
        <v>154</v>
      </c>
      <c r="K25" s="7" t="str">
        <f t="shared" si="0"/>
        <v>XXXXXX</v>
      </c>
      <c r="L25" s="13" t="str">
        <f ca="1">IFERROR(__xludf.DUMMYFUNCTION("REGEXREPLACE(TRIM(B25),""[^a-zA-Z0-9_.~-]"" , ""_"")"),"Employee_Letter")</f>
        <v>Employee_Letter</v>
      </c>
      <c r="M25" s="7" t="str">
        <f t="shared" si="1"/>
        <v>CON-HR-00018-AcademicPersonnel-Confidential-1</v>
      </c>
    </row>
    <row r="26" spans="1:13" ht="15.75" customHeight="1" x14ac:dyDescent="0.25">
      <c r="A26" s="5">
        <v>24</v>
      </c>
      <c r="B26" s="5" t="s">
        <v>183</v>
      </c>
      <c r="C26" s="5" t="s">
        <v>95</v>
      </c>
      <c r="D26" s="6"/>
      <c r="E26" s="6" t="s">
        <v>154</v>
      </c>
      <c r="F26" s="6"/>
      <c r="G26" s="6" t="s">
        <v>154</v>
      </c>
      <c r="H26" s="6" t="s">
        <v>154</v>
      </c>
      <c r="I26" s="6" t="s">
        <v>154</v>
      </c>
      <c r="K26" s="7" t="str">
        <f t="shared" si="0"/>
        <v>-X-XXX</v>
      </c>
      <c r="L26" s="13" t="str">
        <f ca="1">IFERROR(__xludf.DUMMYFUNCTION("REGEXREPLACE(TRIM(B26),""[^a-zA-Z0-9_.~-]"" , ""_"")"),"Settlement_Agreement")</f>
        <v>Settlement_Agreement</v>
      </c>
      <c r="M26" s="7" t="str">
        <f t="shared" si="1"/>
        <v>CON-HR-00018-AcademicPersonnel-Confidential-3</v>
      </c>
    </row>
    <row r="27" spans="1:13" ht="15.75" customHeight="1" x14ac:dyDescent="0.25">
      <c r="A27" s="5">
        <v>25</v>
      </c>
      <c r="B27" s="5" t="s">
        <v>184</v>
      </c>
      <c r="C27" s="5" t="s">
        <v>101</v>
      </c>
      <c r="D27" s="6" t="s">
        <v>154</v>
      </c>
      <c r="E27" s="6" t="s">
        <v>154</v>
      </c>
      <c r="F27" s="6" t="s">
        <v>154</v>
      </c>
      <c r="G27" s="6" t="s">
        <v>154</v>
      </c>
      <c r="H27" s="6" t="s">
        <v>154</v>
      </c>
      <c r="I27" s="6" t="s">
        <v>154</v>
      </c>
      <c r="K27" s="7" t="str">
        <f t="shared" si="0"/>
        <v>XXXXXX</v>
      </c>
      <c r="L27" s="13" t="str">
        <f ca="1">IFERROR(__xludf.DUMMYFUNCTION("REGEXREPLACE(TRIM(B27),""[^a-zA-Z0-9_.~-]"" , ""_"")"),"Application_for_Sabbatical_Leave")</f>
        <v>Application_for_Sabbatical_Leave</v>
      </c>
      <c r="M27" s="7" t="str">
        <f t="shared" si="1"/>
        <v>CON-HR-00018-AcademicPersonnel-Confidential-1</v>
      </c>
    </row>
    <row r="28" spans="1:13" ht="15.75" customHeight="1" x14ac:dyDescent="0.25">
      <c r="A28" s="5">
        <v>26</v>
      </c>
      <c r="B28" s="9" t="s">
        <v>185</v>
      </c>
      <c r="C28" s="5" t="s">
        <v>101</v>
      </c>
      <c r="D28" s="6"/>
      <c r="E28" s="6" t="s">
        <v>154</v>
      </c>
      <c r="F28" s="6"/>
      <c r="G28" s="6" t="s">
        <v>154</v>
      </c>
      <c r="H28" s="6" t="s">
        <v>154</v>
      </c>
      <c r="I28" s="6" t="s">
        <v>154</v>
      </c>
      <c r="K28" s="7" t="str">
        <f t="shared" si="0"/>
        <v>-X-XXX</v>
      </c>
      <c r="L28" s="13" t="str">
        <f ca="1">IFERROR(__xludf.DUMMYFUNCTION("REGEXREPLACE(TRIM(B28),""[^a-zA-Z0-9_.~-]"" , ""_"")"),"Family_Member_s_Serious_Health_Condition")</f>
        <v>Family_Member_s_Serious_Health_Condition</v>
      </c>
      <c r="M28" s="7" t="str">
        <f t="shared" si="1"/>
        <v>CON-HR-00018-AcademicPersonnel-Confidential-3</v>
      </c>
    </row>
    <row r="29" spans="1:13" ht="15.75" customHeight="1" x14ac:dyDescent="0.25">
      <c r="A29" s="5">
        <v>27</v>
      </c>
      <c r="B29" s="5" t="s">
        <v>186</v>
      </c>
      <c r="C29" s="5" t="s">
        <v>101</v>
      </c>
      <c r="D29" s="6"/>
      <c r="E29" s="6" t="s">
        <v>154</v>
      </c>
      <c r="F29" s="6"/>
      <c r="G29" s="6" t="s">
        <v>154</v>
      </c>
      <c r="H29" s="6" t="s">
        <v>154</v>
      </c>
      <c r="I29" s="6" t="s">
        <v>154</v>
      </c>
      <c r="K29" s="7" t="str">
        <f t="shared" si="0"/>
        <v>-X-XXX</v>
      </c>
      <c r="L29" s="13" t="str">
        <f ca="1">IFERROR(__xludf.DUMMYFUNCTION("REGEXREPLACE(TRIM(B29),""[^a-zA-Z0-9_.~-]"" , ""_"")"),"Fitness_for_Duty_Certification")</f>
        <v>Fitness_for_Duty_Certification</v>
      </c>
      <c r="M29" s="7" t="str">
        <f t="shared" si="1"/>
        <v>CON-HR-00018-AcademicPersonnel-Confidential-3</v>
      </c>
    </row>
    <row r="30" spans="1:13" ht="15.75" customHeight="1" x14ac:dyDescent="0.25">
      <c r="A30" s="5">
        <v>28</v>
      </c>
      <c r="B30" s="5" t="s">
        <v>187</v>
      </c>
      <c r="C30" s="5" t="s">
        <v>101</v>
      </c>
      <c r="D30" s="6" t="s">
        <v>154</v>
      </c>
      <c r="E30" s="6" t="s">
        <v>154</v>
      </c>
      <c r="F30" s="6"/>
      <c r="G30" s="6" t="s">
        <v>154</v>
      </c>
      <c r="H30" s="6" t="s">
        <v>154</v>
      </c>
      <c r="I30" s="6" t="s">
        <v>154</v>
      </c>
      <c r="K30" s="7" t="str">
        <f t="shared" si="0"/>
        <v>XX-XXX</v>
      </c>
      <c r="L30" s="13" t="str">
        <f ca="1">IFERROR(__xludf.DUMMYFUNCTION("REGEXREPLACE(TRIM(B30),""[^a-zA-Z0-9_.~-]"" , ""_"")"),"FMLA_Sick_Leave_approval_letter")</f>
        <v>FMLA_Sick_Leave_approval_letter</v>
      </c>
      <c r="M30" s="7" t="str">
        <f t="shared" si="1"/>
        <v>CON-HR-00018-AcademicPersonnel-Confidential-2</v>
      </c>
    </row>
    <row r="31" spans="1:13" ht="15.75" customHeight="1" x14ac:dyDescent="0.25">
      <c r="A31" s="5">
        <v>29</v>
      </c>
      <c r="B31" s="9" t="s">
        <v>188</v>
      </c>
      <c r="C31" s="5" t="s">
        <v>101</v>
      </c>
      <c r="D31" s="6"/>
      <c r="E31" s="6" t="s">
        <v>154</v>
      </c>
      <c r="F31" s="6"/>
      <c r="G31" s="6" t="s">
        <v>154</v>
      </c>
      <c r="H31" s="6" t="s">
        <v>154</v>
      </c>
      <c r="I31" s="6" t="s">
        <v>154</v>
      </c>
      <c r="K31" s="7" t="str">
        <f t="shared" si="0"/>
        <v>-X-XXX</v>
      </c>
      <c r="L31" s="13" t="str">
        <f ca="1">IFERROR(__xludf.DUMMYFUNCTION("REGEXREPLACE(TRIM(B31),""[^a-zA-Z0-9_.~-]"" , ""_"")"),"Leave_Certification_for_Victims_of_Domestic_Violence")</f>
        <v>Leave_Certification_for_Victims_of_Domestic_Violence</v>
      </c>
      <c r="M31" s="7" t="str">
        <f t="shared" si="1"/>
        <v>CON-HR-00018-AcademicPersonnel-Confidential-3</v>
      </c>
    </row>
    <row r="32" spans="1:13" ht="15.75" customHeight="1" x14ac:dyDescent="0.25">
      <c r="A32" s="5">
        <v>30</v>
      </c>
      <c r="B32" s="5" t="s">
        <v>189</v>
      </c>
      <c r="C32" s="5" t="s">
        <v>101</v>
      </c>
      <c r="D32" s="6" t="s">
        <v>154</v>
      </c>
      <c r="E32" s="6" t="s">
        <v>154</v>
      </c>
      <c r="F32" s="6" t="s">
        <v>154</v>
      </c>
      <c r="G32" s="6" t="s">
        <v>154</v>
      </c>
      <c r="H32" s="6" t="s">
        <v>154</v>
      </c>
      <c r="I32" s="6" t="s">
        <v>154</v>
      </c>
      <c r="K32" s="7" t="str">
        <f t="shared" si="0"/>
        <v>XXXXXX</v>
      </c>
      <c r="L32" s="13" t="str">
        <f ca="1">IFERROR(__xludf.DUMMYFUNCTION("REGEXREPLACE(TRIM(B32),""[^a-zA-Z0-9_.~-]"" , ""_"")"),"Leave_Without_Pay_approval_letter")</f>
        <v>Leave_Without_Pay_approval_letter</v>
      </c>
      <c r="M32" s="7" t="str">
        <f t="shared" si="1"/>
        <v>CON-HR-00018-AcademicPersonnel-Confidential-1</v>
      </c>
    </row>
    <row r="33" spans="1:27" ht="15.75" customHeight="1" x14ac:dyDescent="0.25">
      <c r="A33" s="5">
        <v>31</v>
      </c>
      <c r="B33" s="9" t="s">
        <v>190</v>
      </c>
      <c r="C33" s="5" t="s">
        <v>101</v>
      </c>
      <c r="D33" s="6"/>
      <c r="E33" s="6" t="s">
        <v>154</v>
      </c>
      <c r="F33" s="6"/>
      <c r="G33" s="6" t="s">
        <v>154</v>
      </c>
      <c r="H33" s="6" t="s">
        <v>154</v>
      </c>
      <c r="I33" s="6" t="s">
        <v>154</v>
      </c>
      <c r="K33" s="7" t="str">
        <f t="shared" si="0"/>
        <v>-X-XXX</v>
      </c>
      <c r="L33" s="13" t="str">
        <f ca="1">IFERROR(__xludf.DUMMYFUNCTION("REGEXREPLACE(TRIM(B33),""[^a-zA-Z0-9_.~-]"" , ""_"")"),"Maternity-Related_Disability_and_Parental_Leave")</f>
        <v>Maternity-Related_Disability_and_Parental_Leave</v>
      </c>
      <c r="M33" s="7" t="str">
        <f t="shared" si="1"/>
        <v>CON-HR-00018-AcademicPersonnel-Confidential-3</v>
      </c>
    </row>
    <row r="34" spans="1:27" ht="15.75" customHeight="1" x14ac:dyDescent="0.25">
      <c r="A34" s="5">
        <v>32</v>
      </c>
      <c r="B34" s="17" t="s">
        <v>191</v>
      </c>
      <c r="C34" s="5" t="s">
        <v>101</v>
      </c>
      <c r="D34" s="6"/>
      <c r="E34" s="6" t="s">
        <v>154</v>
      </c>
      <c r="F34" s="6"/>
      <c r="G34" s="6" t="s">
        <v>154</v>
      </c>
      <c r="H34" s="6" t="s">
        <v>154</v>
      </c>
      <c r="I34" s="6" t="s">
        <v>154</v>
      </c>
      <c r="K34" s="7" t="str">
        <f t="shared" si="0"/>
        <v>-X-XXX</v>
      </c>
      <c r="L34" s="13" t="str">
        <f ca="1">IFERROR(__xludf.DUMMYFUNCTION("REGEXREPLACE(TRIM(B34),""[^a-zA-Z0-9_.~-]"" , ""_"")"),"Military_Caregiver_Leave_Req-_Injury_Illness_of_a_Veteran")</f>
        <v>Military_Caregiver_Leave_Req-_Injury_Illness_of_a_Veteran</v>
      </c>
      <c r="M34" s="7" t="str">
        <f t="shared" si="1"/>
        <v>CON-HR-00018-AcademicPersonnel-Confidential-3</v>
      </c>
    </row>
    <row r="35" spans="1:27" ht="15.75" customHeight="1" x14ac:dyDescent="0.25">
      <c r="A35" s="5">
        <v>33</v>
      </c>
      <c r="B35" s="17" t="s">
        <v>192</v>
      </c>
      <c r="C35" s="5" t="s">
        <v>101</v>
      </c>
      <c r="D35" s="6"/>
      <c r="E35" s="6" t="s">
        <v>154</v>
      </c>
      <c r="F35" s="6"/>
      <c r="G35" s="6" t="s">
        <v>154</v>
      </c>
      <c r="H35" s="6" t="s">
        <v>154</v>
      </c>
      <c r="I35" s="6" t="s">
        <v>154</v>
      </c>
      <c r="K35" s="7" t="str">
        <f t="shared" si="0"/>
        <v>-X-XXX</v>
      </c>
      <c r="L35" s="13" t="str">
        <f ca="1">IFERROR(__xludf.DUMMYFUNCTION("REGEXREPLACE(TRIM(B35),""[^a-zA-Z0-9_.~-]"" , ""_"")"),"Military_Fam_Leave_Req_for_Injury_Illness_of_Service_Member")</f>
        <v>Military_Fam_Leave_Req_for_Injury_Illness_of_Service_Member</v>
      </c>
      <c r="M35" s="7" t="str">
        <f t="shared" si="1"/>
        <v>CON-HR-00018-AcademicPersonnel-Confidential-3</v>
      </c>
    </row>
    <row r="36" spans="1:27" ht="15.75" customHeight="1" x14ac:dyDescent="0.25">
      <c r="A36" s="5">
        <v>34</v>
      </c>
      <c r="B36" s="5" t="s">
        <v>193</v>
      </c>
      <c r="C36" s="5" t="s">
        <v>101</v>
      </c>
      <c r="D36" s="6"/>
      <c r="E36" s="6" t="s">
        <v>154</v>
      </c>
      <c r="F36" s="6"/>
      <c r="G36" s="6" t="s">
        <v>154</v>
      </c>
      <c r="H36" s="6" t="s">
        <v>154</v>
      </c>
      <c r="I36" s="6" t="s">
        <v>154</v>
      </c>
      <c r="K36" s="7" t="str">
        <f t="shared" si="0"/>
        <v>-X-XXX</v>
      </c>
      <c r="L36" s="13" t="str">
        <f ca="1">IFERROR(__xludf.DUMMYFUNCTION("REGEXREPLACE(TRIM(B36),""[^a-zA-Z0-9_.~-]"" , ""_"")"),"Military_Family_Leave_Request-_Qualifing_Exigency")</f>
        <v>Military_Family_Leave_Request-_Qualifing_Exigency</v>
      </c>
      <c r="M36" s="7" t="str">
        <f t="shared" si="1"/>
        <v>CON-HR-00018-AcademicPersonnel-Confidential-3</v>
      </c>
    </row>
    <row r="37" spans="1:27" ht="15.75" customHeight="1" x14ac:dyDescent="0.25">
      <c r="A37" s="5">
        <v>35</v>
      </c>
      <c r="B37" s="9" t="s">
        <v>194</v>
      </c>
      <c r="C37" s="5" t="s">
        <v>101</v>
      </c>
      <c r="D37" s="6"/>
      <c r="E37" s="6" t="s">
        <v>154</v>
      </c>
      <c r="F37" s="6"/>
      <c r="G37" s="6" t="s">
        <v>154</v>
      </c>
      <c r="H37" s="6" t="s">
        <v>154</v>
      </c>
      <c r="I37" s="6" t="s">
        <v>154</v>
      </c>
      <c r="K37" s="7" t="str">
        <f t="shared" si="0"/>
        <v>-X-XXX</v>
      </c>
      <c r="L37" s="13" t="str">
        <f ca="1">IFERROR(__xludf.DUMMYFUNCTION("REGEXREPLACE(TRIM(B37),""[^a-zA-Z0-9_.~-]"" , ""_"")"),"Parental_Leave_for_Parent_other_than_Birth_Mother")</f>
        <v>Parental_Leave_for_Parent_other_than_Birth_Mother</v>
      </c>
      <c r="M37" s="7" t="str">
        <f t="shared" si="1"/>
        <v>CON-HR-00018-AcademicPersonnel-Confidential-3</v>
      </c>
    </row>
    <row r="38" spans="1:27" ht="15.75" customHeight="1" x14ac:dyDescent="0.4">
      <c r="A38" s="5">
        <v>36</v>
      </c>
      <c r="B38" s="9" t="s">
        <v>195</v>
      </c>
      <c r="C38" s="5" t="s">
        <v>101</v>
      </c>
      <c r="D38" s="6"/>
      <c r="E38" s="6" t="s">
        <v>154</v>
      </c>
      <c r="F38" s="6"/>
      <c r="G38" s="6" t="s">
        <v>154</v>
      </c>
      <c r="H38" s="6" t="s">
        <v>154</v>
      </c>
      <c r="I38" s="6" t="s">
        <v>154</v>
      </c>
      <c r="K38" s="7" t="str">
        <f t="shared" si="0"/>
        <v>-X-XXX</v>
      </c>
      <c r="L38" s="13" t="str">
        <f ca="1">IFERROR(__xludf.DUMMYFUNCTION("REGEXREPLACE(TRIM(B38),""[^a-zA-Z0-9_.~-]"" , ""_"")"),"Personal_Serious_Health_Condition")</f>
        <v>Personal_Serious_Health_Condition</v>
      </c>
      <c r="M38" s="7" t="str">
        <f t="shared" si="1"/>
        <v>CON-HR-00018-AcademicPersonnel-Confidential-3</v>
      </c>
    </row>
    <row r="39" spans="1:27" ht="15.75" customHeight="1" x14ac:dyDescent="0.4">
      <c r="A39" s="5">
        <v>37</v>
      </c>
      <c r="B39" s="5" t="s">
        <v>115</v>
      </c>
      <c r="C39" s="5" t="s">
        <v>109</v>
      </c>
      <c r="D39" s="6" t="s">
        <v>154</v>
      </c>
      <c r="E39" s="6" t="s">
        <v>154</v>
      </c>
      <c r="F39" s="6" t="s">
        <v>154</v>
      </c>
      <c r="G39" s="6" t="s">
        <v>154</v>
      </c>
      <c r="H39" s="6" t="s">
        <v>154</v>
      </c>
      <c r="I39" s="6" t="s">
        <v>154</v>
      </c>
      <c r="K39" s="7" t="str">
        <f t="shared" si="0"/>
        <v>XXXXXX</v>
      </c>
      <c r="L39" s="13" t="str">
        <f ca="1">IFERROR(__xludf.DUMMYFUNCTION("REGEXREPLACE(TRIM(B39),""[^a-zA-Z0-9_.~-]"" , ""_"")"),"VRI_Final_Approval")</f>
        <v>VRI_Final_Approval</v>
      </c>
      <c r="M39" s="7" t="str">
        <f t="shared" si="1"/>
        <v>CON-HR-00018-AcademicPersonnel-Confidential-1</v>
      </c>
    </row>
    <row r="40" spans="1:27" ht="15.75" customHeight="1" x14ac:dyDescent="0.4">
      <c r="A40" s="5">
        <v>38</v>
      </c>
      <c r="B40" s="5" t="s">
        <v>196</v>
      </c>
      <c r="C40" s="5" t="s">
        <v>109</v>
      </c>
      <c r="D40" s="6" t="s">
        <v>154</v>
      </c>
      <c r="E40" s="6" t="s">
        <v>154</v>
      </c>
      <c r="F40" s="6" t="s">
        <v>154</v>
      </c>
      <c r="G40" s="6" t="s">
        <v>154</v>
      </c>
      <c r="H40" s="6" t="s">
        <v>154</v>
      </c>
      <c r="I40" s="6" t="s">
        <v>154</v>
      </c>
      <c r="K40" s="7" t="str">
        <f t="shared" si="0"/>
        <v>XXXXXX</v>
      </c>
      <c r="L40" s="13" t="str">
        <f ca="1">IFERROR(__xludf.DUMMYFUNCTION("REGEXREPLACE(TRIM(B40),""[^a-zA-Z0-9_.~-]"" , ""_"")"),"VRI_Notice_of_Intent")</f>
        <v>VRI_Notice_of_Intent</v>
      </c>
      <c r="M40" s="7" t="str">
        <f t="shared" si="1"/>
        <v>CON-HR-00018-AcademicPersonnel-Confidential-1</v>
      </c>
    </row>
    <row r="41" spans="1:27" ht="15.75" customHeight="1" x14ac:dyDescent="0.4">
      <c r="A41" s="5">
        <v>39</v>
      </c>
      <c r="B41" s="5" t="s">
        <v>197</v>
      </c>
      <c r="C41" s="5" t="s">
        <v>109</v>
      </c>
      <c r="D41" s="6" t="s">
        <v>154</v>
      </c>
      <c r="E41" s="6" t="s">
        <v>154</v>
      </c>
      <c r="F41" s="6" t="s">
        <v>154</v>
      </c>
      <c r="G41" s="6" t="s">
        <v>154</v>
      </c>
      <c r="H41" s="6" t="s">
        <v>154</v>
      </c>
      <c r="I41" s="6" t="s">
        <v>154</v>
      </c>
      <c r="K41" s="7" t="str">
        <f t="shared" si="0"/>
        <v>XXXXXX</v>
      </c>
      <c r="L41" s="13" t="str">
        <f ca="1">IFERROR(__xludf.DUMMYFUNCTION("REGEXREPLACE(TRIM(B41),""[^a-zA-Z0-9_.~-]"" , ""_"")"),"Resignation_Letter")</f>
        <v>Resignation_Letter</v>
      </c>
      <c r="M41" s="7" t="str">
        <f t="shared" si="1"/>
        <v>CON-HR-00018-AcademicPersonnel-Confidential-1</v>
      </c>
    </row>
    <row r="42" spans="1:27" ht="15.75" customHeight="1" x14ac:dyDescent="0.4">
      <c r="A42" s="5">
        <v>89</v>
      </c>
      <c r="B42" s="18" t="s">
        <v>198</v>
      </c>
      <c r="C42" s="18" t="s">
        <v>117</v>
      </c>
      <c r="D42" s="8"/>
      <c r="E42" s="8"/>
      <c r="F42" s="19" t="s">
        <v>154</v>
      </c>
      <c r="G42" s="19" t="s">
        <v>154</v>
      </c>
      <c r="H42" s="19" t="s">
        <v>154</v>
      </c>
      <c r="I42" s="19" t="s">
        <v>154</v>
      </c>
      <c r="J42" s="8"/>
      <c r="K42" s="7" t="str">
        <f t="shared" si="0"/>
        <v>--XXXX</v>
      </c>
      <c r="L42" s="13" t="str">
        <f ca="1">IFERROR(__xludf.DUMMYFUNCTION("REGEXREPLACE(TRIM(B42),""[^a-zA-Z0-9_.~-]"" , ""_"")"),"E3__Petition")</f>
        <v>E3__Petition</v>
      </c>
      <c r="M42" s="7" t="str">
        <f t="shared" si="1"/>
        <v>CON-HR-00018-AcademicPersonnel-Confidential-4</v>
      </c>
      <c r="P42" s="8"/>
      <c r="Q42" s="8"/>
      <c r="R42" s="8"/>
      <c r="S42" s="8"/>
      <c r="T42" s="8"/>
      <c r="U42" s="8"/>
      <c r="V42" s="8"/>
      <c r="W42" s="8"/>
      <c r="X42" s="8"/>
      <c r="Y42" s="8"/>
      <c r="Z42" s="8"/>
      <c r="AA42" s="8"/>
    </row>
    <row r="43" spans="1:27" ht="15.75" customHeight="1" x14ac:dyDescent="0.4">
      <c r="A43" s="5">
        <v>90</v>
      </c>
      <c r="B43" s="18" t="s">
        <v>118</v>
      </c>
      <c r="C43" s="18" t="s">
        <v>117</v>
      </c>
      <c r="D43" s="19" t="s">
        <v>154</v>
      </c>
      <c r="E43" s="19" t="s">
        <v>154</v>
      </c>
      <c r="F43" s="19" t="s">
        <v>154</v>
      </c>
      <c r="G43" s="19" t="s">
        <v>154</v>
      </c>
      <c r="H43" s="19" t="s">
        <v>154</v>
      </c>
      <c r="I43" s="19" t="s">
        <v>154</v>
      </c>
      <c r="J43" s="8"/>
      <c r="K43" s="7" t="str">
        <f t="shared" si="0"/>
        <v>XXXXXX</v>
      </c>
      <c r="L43" s="13" t="str">
        <f ca="1">IFERROR(__xludf.DUMMYFUNCTION("REGEXREPLACE(TRIM(B43),""[^a-zA-Z0-9_.~-]"" , ""_"")"),"E3__Visa_Request__Supporting_Documents")</f>
        <v>E3__Visa_Request__Supporting_Documents</v>
      </c>
      <c r="M43" s="7" t="str">
        <f t="shared" si="1"/>
        <v>CON-HR-00018-AcademicPersonnel-Confidential-1</v>
      </c>
      <c r="P43" s="8"/>
      <c r="Q43" s="8"/>
      <c r="R43" s="8"/>
      <c r="S43" s="8"/>
      <c r="T43" s="8"/>
      <c r="U43" s="8"/>
      <c r="V43" s="8"/>
      <c r="W43" s="8"/>
      <c r="X43" s="8"/>
      <c r="Y43" s="8"/>
      <c r="Z43" s="8"/>
      <c r="AA43" s="8"/>
    </row>
    <row r="44" spans="1:27" ht="15.75" customHeight="1" x14ac:dyDescent="0.4">
      <c r="A44" s="5">
        <v>91</v>
      </c>
      <c r="B44" s="18" t="s">
        <v>199</v>
      </c>
      <c r="C44" s="18" t="s">
        <v>117</v>
      </c>
      <c r="D44" s="8"/>
      <c r="E44" s="8"/>
      <c r="F44" s="19" t="s">
        <v>154</v>
      </c>
      <c r="G44" s="19" t="s">
        <v>154</v>
      </c>
      <c r="H44" s="19" t="s">
        <v>154</v>
      </c>
      <c r="I44" s="19" t="s">
        <v>154</v>
      </c>
      <c r="J44" s="8"/>
      <c r="K44" s="7" t="str">
        <f t="shared" si="0"/>
        <v>--XXXX</v>
      </c>
      <c r="L44" s="13" t="str">
        <f ca="1">IFERROR(__xludf.DUMMYFUNCTION("REGEXREPLACE(TRIM(B44),""[^a-zA-Z0-9_.~-]"" , ""_"")"),"E3__Adjudication_Documents")</f>
        <v>E3__Adjudication_Documents</v>
      </c>
      <c r="M44" s="7" t="str">
        <f t="shared" si="1"/>
        <v>CON-HR-00018-AcademicPersonnel-Confidential-4</v>
      </c>
      <c r="P44" s="8"/>
      <c r="Q44" s="8"/>
      <c r="R44" s="8"/>
      <c r="S44" s="8"/>
      <c r="T44" s="8"/>
      <c r="U44" s="8"/>
      <c r="V44" s="8"/>
      <c r="W44" s="8"/>
      <c r="X44" s="8"/>
      <c r="Y44" s="8"/>
      <c r="Z44" s="8"/>
      <c r="AA44" s="8"/>
    </row>
    <row r="45" spans="1:27" ht="15.75" customHeight="1" x14ac:dyDescent="0.4">
      <c r="A45" s="5">
        <v>92</v>
      </c>
      <c r="B45" s="18" t="s">
        <v>200</v>
      </c>
      <c r="C45" s="18" t="s">
        <v>117</v>
      </c>
      <c r="D45" s="8"/>
      <c r="E45" s="8"/>
      <c r="F45" s="19" t="s">
        <v>154</v>
      </c>
      <c r="G45" s="19" t="s">
        <v>154</v>
      </c>
      <c r="H45" s="19" t="s">
        <v>154</v>
      </c>
      <c r="I45" s="19" t="s">
        <v>154</v>
      </c>
      <c r="J45" s="8"/>
      <c r="K45" s="7" t="str">
        <f t="shared" si="0"/>
        <v>--XXXX</v>
      </c>
      <c r="L45" s="13" t="str">
        <f ca="1">IFERROR(__xludf.DUMMYFUNCTION("REGEXREPLACE(TRIM(B45),""[^a-zA-Z0-9_.~-]"" , ""_"")"),"E3__Public_Access_File")</f>
        <v>E3__Public_Access_File</v>
      </c>
      <c r="M45" s="7" t="str">
        <f t="shared" si="1"/>
        <v>CON-HR-00018-AcademicPersonnel-Confidential-4</v>
      </c>
      <c r="P45" s="8"/>
      <c r="Q45" s="8"/>
      <c r="R45" s="8"/>
      <c r="S45" s="8"/>
      <c r="T45" s="8"/>
      <c r="U45" s="8"/>
      <c r="V45" s="8"/>
      <c r="W45" s="8"/>
      <c r="X45" s="8"/>
      <c r="Y45" s="8"/>
      <c r="Z45" s="8"/>
      <c r="AA45" s="8"/>
    </row>
    <row r="46" spans="1:27" ht="15.75" customHeight="1" x14ac:dyDescent="0.4">
      <c r="A46" s="5">
        <v>93</v>
      </c>
      <c r="B46" s="18" t="s">
        <v>201</v>
      </c>
      <c r="C46" s="18" t="s">
        <v>117</v>
      </c>
      <c r="D46" s="19"/>
      <c r="E46" s="19"/>
      <c r="F46" s="19" t="s">
        <v>154</v>
      </c>
      <c r="G46" s="19" t="s">
        <v>154</v>
      </c>
      <c r="H46" s="19" t="s">
        <v>154</v>
      </c>
      <c r="I46" s="19" t="s">
        <v>154</v>
      </c>
      <c r="J46" s="8"/>
      <c r="K46" s="7" t="str">
        <f t="shared" si="0"/>
        <v>--XXXX</v>
      </c>
      <c r="L46" s="13" t="str">
        <f ca="1">IFERROR(__xludf.DUMMYFUNCTION("REGEXREPLACE(TRIM(B46),""[^a-zA-Z0-9_.~-]"" , ""_"")"),"E3__Withdrawal_Documents")</f>
        <v>E3__Withdrawal_Documents</v>
      </c>
      <c r="M46" s="7" t="str">
        <f t="shared" si="1"/>
        <v>CON-HR-00018-AcademicPersonnel-Confidential-4</v>
      </c>
      <c r="P46" s="8"/>
      <c r="Q46" s="8"/>
      <c r="R46" s="8"/>
      <c r="S46" s="8"/>
      <c r="T46" s="8"/>
      <c r="U46" s="8"/>
      <c r="V46" s="8"/>
      <c r="W46" s="8"/>
      <c r="X46" s="8"/>
      <c r="Y46" s="8"/>
      <c r="Z46" s="8"/>
      <c r="AA46" s="8"/>
    </row>
    <row r="47" spans="1:27" ht="15.75" customHeight="1" x14ac:dyDescent="0.4">
      <c r="A47" s="5">
        <v>94</v>
      </c>
      <c r="B47" s="18" t="s">
        <v>202</v>
      </c>
      <c r="C47" s="18" t="s">
        <v>121</v>
      </c>
      <c r="D47" s="19"/>
      <c r="E47" s="19"/>
      <c r="F47" s="19" t="s">
        <v>154</v>
      </c>
      <c r="G47" s="19" t="s">
        <v>154</v>
      </c>
      <c r="H47" s="19" t="s">
        <v>154</v>
      </c>
      <c r="I47" s="19" t="s">
        <v>154</v>
      </c>
      <c r="J47" s="8"/>
      <c r="K47" s="7" t="str">
        <f t="shared" si="0"/>
        <v>--XXXX</v>
      </c>
      <c r="L47" s="13" t="str">
        <f ca="1">IFERROR(__xludf.DUMMYFUNCTION("REGEXREPLACE(TRIM(B47),""[^a-zA-Z0-9_.~-]"" , ""_"")"),"H__Petition")</f>
        <v>H__Petition</v>
      </c>
      <c r="M47" s="7" t="str">
        <f t="shared" si="1"/>
        <v>CON-HR-00018-AcademicPersonnel-Confidential-4</v>
      </c>
      <c r="P47" s="8"/>
      <c r="Q47" s="8"/>
      <c r="R47" s="8"/>
      <c r="S47" s="8"/>
      <c r="T47" s="8"/>
      <c r="U47" s="8"/>
      <c r="V47" s="8"/>
      <c r="W47" s="8"/>
      <c r="X47" s="8"/>
      <c r="Y47" s="8"/>
      <c r="Z47" s="8"/>
      <c r="AA47" s="8"/>
    </row>
    <row r="48" spans="1:27" ht="15.75" customHeight="1" x14ac:dyDescent="0.4">
      <c r="A48" s="5">
        <v>95</v>
      </c>
      <c r="B48" s="18" t="s">
        <v>203</v>
      </c>
      <c r="C48" s="18" t="s">
        <v>121</v>
      </c>
      <c r="D48" s="19"/>
      <c r="E48" s="19"/>
      <c r="F48" s="19" t="s">
        <v>154</v>
      </c>
      <c r="G48" s="19" t="s">
        <v>154</v>
      </c>
      <c r="H48" s="19" t="s">
        <v>154</v>
      </c>
      <c r="I48" s="19" t="s">
        <v>154</v>
      </c>
      <c r="J48" s="8"/>
      <c r="K48" s="7" t="str">
        <f t="shared" si="0"/>
        <v>--XXXX</v>
      </c>
      <c r="L48" s="13" t="str">
        <f ca="1">IFERROR(__xludf.DUMMYFUNCTION("REGEXREPLACE(TRIM(B48),""[^a-zA-Z0-9_.~-]"" , ""_"")"),"H__Public_Access_File")</f>
        <v>H__Public_Access_File</v>
      </c>
      <c r="M48" s="7" t="str">
        <f t="shared" si="1"/>
        <v>CON-HR-00018-AcademicPersonnel-Confidential-4</v>
      </c>
      <c r="P48" s="8"/>
      <c r="Q48" s="8"/>
      <c r="R48" s="8"/>
      <c r="S48" s="8"/>
      <c r="T48" s="8"/>
      <c r="U48" s="8"/>
      <c r="V48" s="8"/>
      <c r="W48" s="8"/>
      <c r="X48" s="8"/>
      <c r="Y48" s="8"/>
      <c r="Z48" s="8"/>
      <c r="AA48" s="8"/>
    </row>
    <row r="49" spans="1:27" ht="15.75" customHeight="1" x14ac:dyDescent="0.4">
      <c r="A49" s="5">
        <v>96</v>
      </c>
      <c r="B49" s="18" t="s">
        <v>122</v>
      </c>
      <c r="C49" s="18" t="s">
        <v>121</v>
      </c>
      <c r="D49" s="19" t="s">
        <v>154</v>
      </c>
      <c r="E49" s="19" t="s">
        <v>154</v>
      </c>
      <c r="F49" s="19" t="s">
        <v>154</v>
      </c>
      <c r="G49" s="19" t="s">
        <v>154</v>
      </c>
      <c r="H49" s="19" t="s">
        <v>154</v>
      </c>
      <c r="I49" s="19" t="s">
        <v>154</v>
      </c>
      <c r="J49" s="8"/>
      <c r="K49" s="7" t="str">
        <f t="shared" si="0"/>
        <v>XXXXXX</v>
      </c>
      <c r="L49" s="13" t="str">
        <f ca="1">IFERROR(__xludf.DUMMYFUNCTION("REGEXREPLACE(TRIM(B49),""[^a-zA-Z0-9_.~-]"" , ""_"")"),"H__Visa_Request__Supporting_Documents")</f>
        <v>H__Visa_Request__Supporting_Documents</v>
      </c>
      <c r="M49" s="7" t="str">
        <f t="shared" si="1"/>
        <v>CON-HR-00018-AcademicPersonnel-Confidential-1</v>
      </c>
      <c r="P49" s="8"/>
      <c r="Q49" s="8"/>
      <c r="R49" s="8"/>
      <c r="S49" s="8"/>
      <c r="T49" s="8"/>
      <c r="U49" s="8"/>
      <c r="V49" s="8"/>
      <c r="W49" s="8"/>
      <c r="X49" s="8"/>
      <c r="Y49" s="8"/>
      <c r="Z49" s="8"/>
      <c r="AA49" s="8"/>
    </row>
    <row r="50" spans="1:27" ht="15.75" customHeight="1" x14ac:dyDescent="0.4">
      <c r="A50" s="5">
        <v>97</v>
      </c>
      <c r="B50" s="18" t="s">
        <v>204</v>
      </c>
      <c r="C50" s="18" t="s">
        <v>121</v>
      </c>
      <c r="D50" s="19"/>
      <c r="E50" s="19"/>
      <c r="F50" s="19" t="s">
        <v>154</v>
      </c>
      <c r="G50" s="19" t="s">
        <v>154</v>
      </c>
      <c r="H50" s="19" t="s">
        <v>154</v>
      </c>
      <c r="I50" s="19" t="s">
        <v>154</v>
      </c>
      <c r="J50" s="8"/>
      <c r="K50" s="7" t="str">
        <f t="shared" si="0"/>
        <v>--XXXX</v>
      </c>
      <c r="L50" s="13" t="str">
        <f ca="1">IFERROR(__xludf.DUMMYFUNCTION("REGEXREPLACE(TRIM(B50),""[^a-zA-Z0-9_.~-]"" , ""_"")"),"H__Adjudication_Documents")</f>
        <v>H__Adjudication_Documents</v>
      </c>
      <c r="M50" s="7" t="str">
        <f t="shared" si="1"/>
        <v>CON-HR-00018-AcademicPersonnel-Confidential-4</v>
      </c>
      <c r="P50" s="8"/>
      <c r="Q50" s="8"/>
      <c r="R50" s="8"/>
      <c r="S50" s="8"/>
      <c r="T50" s="8"/>
      <c r="U50" s="8"/>
      <c r="V50" s="8"/>
      <c r="W50" s="8"/>
      <c r="X50" s="8"/>
      <c r="Y50" s="8"/>
      <c r="Z50" s="8"/>
      <c r="AA50" s="8"/>
    </row>
    <row r="51" spans="1:27" ht="15.75" customHeight="1" x14ac:dyDescent="0.4">
      <c r="A51" s="5">
        <v>98</v>
      </c>
      <c r="B51" s="18" t="s">
        <v>205</v>
      </c>
      <c r="C51" s="18" t="s">
        <v>121</v>
      </c>
      <c r="D51" s="19"/>
      <c r="E51" s="19"/>
      <c r="F51" s="19" t="s">
        <v>154</v>
      </c>
      <c r="G51" s="19" t="s">
        <v>154</v>
      </c>
      <c r="H51" s="19" t="s">
        <v>154</v>
      </c>
      <c r="I51" s="19" t="s">
        <v>154</v>
      </c>
      <c r="J51" s="8"/>
      <c r="K51" s="7" t="str">
        <f t="shared" si="0"/>
        <v>--XXXX</v>
      </c>
      <c r="L51" s="13" t="str">
        <f ca="1">IFERROR(__xludf.DUMMYFUNCTION("REGEXREPLACE(TRIM(B51),""[^a-zA-Z0-9_.~-]"" , ""_"")"),"H__Withdrawal_Documents")</f>
        <v>H__Withdrawal_Documents</v>
      </c>
      <c r="M51" s="7" t="str">
        <f t="shared" si="1"/>
        <v>CON-HR-00018-AcademicPersonnel-Confidential-4</v>
      </c>
      <c r="P51" s="8"/>
      <c r="Q51" s="8"/>
      <c r="R51" s="8"/>
      <c r="S51" s="8"/>
      <c r="T51" s="8"/>
      <c r="U51" s="8"/>
      <c r="V51" s="8"/>
      <c r="W51" s="8"/>
      <c r="X51" s="8"/>
      <c r="Y51" s="8"/>
      <c r="Z51" s="8"/>
      <c r="AA51" s="8"/>
    </row>
    <row r="52" spans="1:27" ht="15.75" customHeight="1" x14ac:dyDescent="0.4">
      <c r="A52" s="5">
        <v>99</v>
      </c>
      <c r="B52" s="18" t="s">
        <v>206</v>
      </c>
      <c r="C52" s="18" t="s">
        <v>121</v>
      </c>
      <c r="D52" s="19"/>
      <c r="E52" s="19"/>
      <c r="F52" s="19" t="s">
        <v>154</v>
      </c>
      <c r="G52" s="19" t="s">
        <v>154</v>
      </c>
      <c r="H52" s="19" t="s">
        <v>154</v>
      </c>
      <c r="I52" s="19" t="s">
        <v>154</v>
      </c>
      <c r="J52" s="8"/>
      <c r="K52" s="7" t="str">
        <f t="shared" si="0"/>
        <v>--XXXX</v>
      </c>
      <c r="L52" s="13" t="str">
        <f ca="1">IFERROR(__xludf.DUMMYFUNCTION("REGEXREPLACE(TRIM(B52),""[^a-zA-Z0-9_.~-]"" , ""_"")"),"H__Deemed_Export_Compliance_Attestation")</f>
        <v>H__Deemed_Export_Compliance_Attestation</v>
      </c>
      <c r="M52" s="7" t="str">
        <f t="shared" si="1"/>
        <v>CON-HR-00018-AcademicPersonnel-Confidential-4</v>
      </c>
      <c r="P52" s="8"/>
      <c r="Q52" s="8"/>
      <c r="R52" s="8"/>
      <c r="S52" s="8"/>
      <c r="T52" s="8"/>
      <c r="U52" s="8"/>
      <c r="V52" s="8"/>
      <c r="W52" s="8"/>
      <c r="X52" s="8"/>
      <c r="Y52" s="8"/>
      <c r="Z52" s="8"/>
      <c r="AA52" s="8"/>
    </row>
    <row r="53" spans="1:27" ht="15.75" customHeight="1" x14ac:dyDescent="0.4">
      <c r="A53" s="5">
        <v>100</v>
      </c>
      <c r="B53" s="18" t="s">
        <v>127</v>
      </c>
      <c r="C53" s="18" t="s">
        <v>123</v>
      </c>
      <c r="D53" s="19" t="s">
        <v>154</v>
      </c>
      <c r="E53" s="19" t="s">
        <v>154</v>
      </c>
      <c r="F53" s="19" t="s">
        <v>154</v>
      </c>
      <c r="G53" s="19" t="s">
        <v>154</v>
      </c>
      <c r="H53" s="19" t="s">
        <v>154</v>
      </c>
      <c r="I53" s="19" t="s">
        <v>154</v>
      </c>
      <c r="J53" s="8"/>
      <c r="K53" s="7" t="str">
        <f t="shared" si="0"/>
        <v>XXXXXX</v>
      </c>
      <c r="L53" s="13" t="str">
        <f ca="1">IFERROR(__xludf.DUMMYFUNCTION("REGEXREPLACE(TRIM(B53),""[^a-zA-Z0-9_.~-]"" , ""_"")"),"J__Visa_Request__Supporting_Documents")</f>
        <v>J__Visa_Request__Supporting_Documents</v>
      </c>
      <c r="M53" s="7" t="str">
        <f t="shared" si="1"/>
        <v>CON-HR-00018-AcademicPersonnel-Confidential-1</v>
      </c>
      <c r="P53" s="8"/>
      <c r="Q53" s="8"/>
      <c r="R53" s="8"/>
      <c r="S53" s="8"/>
      <c r="T53" s="8"/>
      <c r="U53" s="8"/>
      <c r="V53" s="8"/>
      <c r="W53" s="8"/>
      <c r="X53" s="8"/>
      <c r="Y53" s="8"/>
      <c r="Z53" s="8"/>
      <c r="AA53" s="8"/>
    </row>
    <row r="54" spans="1:27" ht="15.75" customHeight="1" x14ac:dyDescent="0.4">
      <c r="A54" s="5">
        <v>101</v>
      </c>
      <c r="B54" s="18" t="s">
        <v>126</v>
      </c>
      <c r="C54" s="18" t="s">
        <v>123</v>
      </c>
      <c r="D54" s="19"/>
      <c r="E54" s="19"/>
      <c r="F54" s="19" t="s">
        <v>154</v>
      </c>
      <c r="G54" s="19" t="s">
        <v>154</v>
      </c>
      <c r="H54" s="19" t="s">
        <v>154</v>
      </c>
      <c r="I54" s="19" t="s">
        <v>154</v>
      </c>
      <c r="J54" s="8"/>
      <c r="K54" s="7" t="str">
        <f t="shared" si="0"/>
        <v>--XXXX</v>
      </c>
      <c r="L54" s="13" t="str">
        <f ca="1">IFERROR(__xludf.DUMMYFUNCTION("REGEXREPLACE(TRIM(B54),""[^a-zA-Z0-9_.~-]"" , ""_"")"),"J__DS-2019_Documents")</f>
        <v>J__DS-2019_Documents</v>
      </c>
      <c r="M54" s="7" t="str">
        <f t="shared" si="1"/>
        <v>CON-HR-00018-AcademicPersonnel-Confidential-4</v>
      </c>
      <c r="P54" s="8"/>
      <c r="Q54" s="8"/>
      <c r="R54" s="8"/>
      <c r="S54" s="8"/>
      <c r="T54" s="8"/>
      <c r="U54" s="8"/>
      <c r="V54" s="8"/>
      <c r="W54" s="8"/>
      <c r="X54" s="8"/>
      <c r="Y54" s="8"/>
      <c r="Z54" s="8"/>
      <c r="AA54" s="8"/>
    </row>
    <row r="55" spans="1:27" ht="15.75" customHeight="1" x14ac:dyDescent="0.4">
      <c r="A55" s="5">
        <v>102</v>
      </c>
      <c r="B55" s="18" t="s">
        <v>207</v>
      </c>
      <c r="C55" s="18" t="s">
        <v>123</v>
      </c>
      <c r="D55" s="19"/>
      <c r="E55" s="19"/>
      <c r="F55" s="19" t="s">
        <v>154</v>
      </c>
      <c r="G55" s="19" t="s">
        <v>154</v>
      </c>
      <c r="H55" s="19" t="s">
        <v>154</v>
      </c>
      <c r="I55" s="19" t="s">
        <v>154</v>
      </c>
      <c r="J55" s="8"/>
      <c r="K55" s="7" t="str">
        <f t="shared" si="0"/>
        <v>--XXXX</v>
      </c>
      <c r="L55" s="13" t="str">
        <f ca="1">IFERROR(__xludf.DUMMYFUNCTION("REGEXREPLACE(TRIM(B55),""[^a-zA-Z0-9_.~-]"" , ""_"")"),"J__Check-in_Documents")</f>
        <v>J__Check-in_Documents</v>
      </c>
      <c r="M55" s="7" t="str">
        <f t="shared" si="1"/>
        <v>CON-HR-00018-AcademicPersonnel-Confidential-4</v>
      </c>
      <c r="P55" s="8"/>
      <c r="Q55" s="8"/>
      <c r="R55" s="8"/>
      <c r="S55" s="8"/>
      <c r="T55" s="8"/>
      <c r="U55" s="8"/>
      <c r="V55" s="8"/>
      <c r="W55" s="8"/>
      <c r="X55" s="8"/>
      <c r="Y55" s="8"/>
      <c r="Z55" s="8"/>
      <c r="AA55" s="8"/>
    </row>
    <row r="56" spans="1:27" ht="15.75" customHeight="1" x14ac:dyDescent="0.4">
      <c r="A56" s="5">
        <v>103</v>
      </c>
      <c r="B56" s="18" t="s">
        <v>125</v>
      </c>
      <c r="C56" s="18" t="s">
        <v>123</v>
      </c>
      <c r="D56" s="19"/>
      <c r="E56" s="19"/>
      <c r="F56" s="19" t="s">
        <v>154</v>
      </c>
      <c r="G56" s="19" t="s">
        <v>154</v>
      </c>
      <c r="H56" s="19" t="s">
        <v>154</v>
      </c>
      <c r="I56" s="19" t="s">
        <v>154</v>
      </c>
      <c r="J56" s="8"/>
      <c r="K56" s="7" t="str">
        <f t="shared" si="0"/>
        <v>--XXXX</v>
      </c>
      <c r="L56" s="13" t="str">
        <f ca="1">IFERROR(__xludf.DUMMYFUNCTION("REGEXREPLACE(TRIM(B56),""[^a-zA-Z0-9_.~-]"" , ""_"")"),"J__Amendment___Extension_Visa_Request")</f>
        <v>J__Amendment___Extension_Visa_Request</v>
      </c>
      <c r="M56" s="7" t="str">
        <f t="shared" si="1"/>
        <v>CON-HR-00018-AcademicPersonnel-Confidential-4</v>
      </c>
      <c r="P56" s="8"/>
      <c r="Q56" s="8"/>
      <c r="R56" s="8"/>
      <c r="S56" s="8"/>
      <c r="T56" s="8"/>
      <c r="U56" s="8"/>
      <c r="V56" s="8"/>
      <c r="W56" s="8"/>
      <c r="X56" s="8"/>
      <c r="Y56" s="8"/>
      <c r="Z56" s="8"/>
      <c r="AA56" s="8"/>
    </row>
    <row r="57" spans="1:27" ht="15.75" customHeight="1" x14ac:dyDescent="0.4">
      <c r="A57" s="5">
        <v>104</v>
      </c>
      <c r="B57" s="18" t="s">
        <v>124</v>
      </c>
      <c r="C57" s="18" t="s">
        <v>123</v>
      </c>
      <c r="D57" s="19"/>
      <c r="E57" s="19"/>
      <c r="F57" s="19" t="s">
        <v>154</v>
      </c>
      <c r="G57" s="19" t="s">
        <v>154</v>
      </c>
      <c r="H57" s="19" t="s">
        <v>154</v>
      </c>
      <c r="I57" s="19" t="s">
        <v>154</v>
      </c>
      <c r="J57" s="8"/>
      <c r="K57" s="7" t="str">
        <f t="shared" si="0"/>
        <v>--XXXX</v>
      </c>
      <c r="L57" s="13" t="str">
        <f ca="1">IFERROR(__xludf.DUMMYFUNCTION("REGEXREPLACE(TRIM(B57),""[^a-zA-Z0-9_.~-]"" , ""_"")"),"J__Amended___Extended_DS-2019")</f>
        <v>J__Amended___Extended_DS-2019</v>
      </c>
      <c r="M57" s="7" t="str">
        <f t="shared" si="1"/>
        <v>CON-HR-00018-AcademicPersonnel-Confidential-4</v>
      </c>
      <c r="P57" s="8"/>
      <c r="Q57" s="8"/>
      <c r="R57" s="8"/>
      <c r="S57" s="8"/>
      <c r="T57" s="8"/>
      <c r="U57" s="8"/>
      <c r="V57" s="8"/>
      <c r="W57" s="8"/>
      <c r="X57" s="8"/>
      <c r="Y57" s="8"/>
      <c r="Z57" s="8"/>
      <c r="AA57" s="8"/>
    </row>
    <row r="58" spans="1:27" ht="15.75" customHeight="1" x14ac:dyDescent="0.4">
      <c r="A58" s="5">
        <v>105</v>
      </c>
      <c r="B58" s="18" t="s">
        <v>208</v>
      </c>
      <c r="C58" s="18" t="s">
        <v>123</v>
      </c>
      <c r="D58" s="19"/>
      <c r="E58" s="19"/>
      <c r="F58" s="19" t="s">
        <v>154</v>
      </c>
      <c r="G58" s="19" t="s">
        <v>154</v>
      </c>
      <c r="H58" s="19" t="s">
        <v>154</v>
      </c>
      <c r="I58" s="19" t="s">
        <v>154</v>
      </c>
      <c r="J58" s="8"/>
      <c r="K58" s="7" t="str">
        <f t="shared" si="0"/>
        <v>--XXXX</v>
      </c>
      <c r="L58" s="13" t="str">
        <f ca="1">IFERROR(__xludf.DUMMYFUNCTION("REGEXREPLACE(TRIM(B58),""[^a-zA-Z0-9_.~-]"" , ""_"")"),"J__Out_of_Country_Request_Form")</f>
        <v>J__Out_of_Country_Request_Form</v>
      </c>
      <c r="M58" s="7" t="str">
        <f t="shared" si="1"/>
        <v>CON-HR-00018-AcademicPersonnel-Confidential-4</v>
      </c>
      <c r="P58" s="8"/>
      <c r="Q58" s="8"/>
      <c r="R58" s="8"/>
      <c r="S58" s="8"/>
      <c r="T58" s="8"/>
      <c r="U58" s="8"/>
      <c r="V58" s="8"/>
      <c r="W58" s="8"/>
      <c r="X58" s="8"/>
      <c r="Y58" s="8"/>
      <c r="Z58" s="8"/>
      <c r="AA58" s="8"/>
    </row>
    <row r="59" spans="1:27" ht="15.75" customHeight="1" x14ac:dyDescent="0.4">
      <c r="A59" s="5">
        <v>106</v>
      </c>
      <c r="B59" s="18" t="s">
        <v>209</v>
      </c>
      <c r="C59" s="18" t="s">
        <v>123</v>
      </c>
      <c r="D59" s="19"/>
      <c r="E59" s="19"/>
      <c r="F59" s="19" t="s">
        <v>154</v>
      </c>
      <c r="G59" s="19" t="s">
        <v>154</v>
      </c>
      <c r="H59" s="19" t="s">
        <v>154</v>
      </c>
      <c r="I59" s="19" t="s">
        <v>154</v>
      </c>
      <c r="J59" s="8"/>
      <c r="K59" s="7" t="str">
        <f t="shared" si="0"/>
        <v>--XXXX</v>
      </c>
      <c r="L59" s="13" t="str">
        <f ca="1">IFERROR(__xludf.DUMMYFUNCTION("REGEXREPLACE(TRIM(B59),""[^a-zA-Z0-9_.~-]"" , ""_"")"),"J__Outside_Work_Authorization_Documents")</f>
        <v>J__Outside_Work_Authorization_Documents</v>
      </c>
      <c r="M59" s="7" t="str">
        <f t="shared" si="1"/>
        <v>CON-HR-00018-AcademicPersonnel-Confidential-4</v>
      </c>
      <c r="P59" s="8"/>
      <c r="Q59" s="8"/>
      <c r="R59" s="8"/>
      <c r="S59" s="8"/>
      <c r="T59" s="8"/>
      <c r="U59" s="8"/>
      <c r="V59" s="8"/>
      <c r="W59" s="8"/>
      <c r="X59" s="8"/>
      <c r="Y59" s="8"/>
      <c r="Z59" s="8"/>
      <c r="AA59" s="8"/>
    </row>
    <row r="60" spans="1:27" ht="15.75" customHeight="1" x14ac:dyDescent="0.4">
      <c r="A60" s="5">
        <v>107</v>
      </c>
      <c r="B60" s="18" t="s">
        <v>210</v>
      </c>
      <c r="C60" s="18" t="s">
        <v>123</v>
      </c>
      <c r="D60" s="19"/>
      <c r="E60" s="19"/>
      <c r="F60" s="19" t="s">
        <v>154</v>
      </c>
      <c r="G60" s="19" t="s">
        <v>154</v>
      </c>
      <c r="H60" s="19" t="s">
        <v>154</v>
      </c>
      <c r="I60" s="19" t="s">
        <v>154</v>
      </c>
      <c r="J60" s="8"/>
      <c r="K60" s="7" t="str">
        <f t="shared" si="0"/>
        <v>--XXXX</v>
      </c>
      <c r="L60" s="13" t="str">
        <f ca="1">IFERROR(__xludf.DUMMYFUNCTION("REGEXREPLACE(TRIM(B60),""[^a-zA-Z0-9_.~-]"" , ""_"")"),"J__Request_for_Family_DS-2019_Documents")</f>
        <v>J__Request_for_Family_DS-2019_Documents</v>
      </c>
      <c r="M60" s="7" t="str">
        <f t="shared" si="1"/>
        <v>CON-HR-00018-AcademicPersonnel-Confidential-4</v>
      </c>
      <c r="P60" s="8"/>
      <c r="Q60" s="8"/>
      <c r="R60" s="8"/>
      <c r="S60" s="8"/>
      <c r="T60" s="8"/>
      <c r="U60" s="8"/>
      <c r="V60" s="8"/>
      <c r="W60" s="8"/>
      <c r="X60" s="8"/>
      <c r="Y60" s="8"/>
      <c r="Z60" s="8"/>
      <c r="AA60" s="8"/>
    </row>
    <row r="61" spans="1:27" ht="15.75" customHeight="1" x14ac:dyDescent="0.4">
      <c r="A61" s="5">
        <v>108</v>
      </c>
      <c r="B61" s="18" t="s">
        <v>211</v>
      </c>
      <c r="C61" s="18" t="s">
        <v>123</v>
      </c>
      <c r="D61" s="19"/>
      <c r="E61" s="19"/>
      <c r="F61" s="19" t="s">
        <v>154</v>
      </c>
      <c r="G61" s="19" t="s">
        <v>154</v>
      </c>
      <c r="H61" s="19" t="s">
        <v>154</v>
      </c>
      <c r="I61" s="19" t="s">
        <v>154</v>
      </c>
      <c r="J61" s="8"/>
      <c r="K61" s="7" t="str">
        <f t="shared" si="0"/>
        <v>--XXXX</v>
      </c>
      <c r="L61" s="13" t="str">
        <f ca="1">IFERROR(__xludf.DUMMYFUNCTION("REGEXREPLACE(TRIM(B61),""[^a-zA-Z0-9_.~-]"" , ""_"")"),"J__Family_DS-2019")</f>
        <v>J__Family_DS-2019</v>
      </c>
      <c r="M61" s="7" t="str">
        <f t="shared" si="1"/>
        <v>CON-HR-00018-AcademicPersonnel-Confidential-4</v>
      </c>
      <c r="P61" s="8"/>
      <c r="Q61" s="8"/>
      <c r="R61" s="8"/>
      <c r="S61" s="8"/>
      <c r="T61" s="8"/>
      <c r="U61" s="8"/>
      <c r="V61" s="8"/>
      <c r="W61" s="8"/>
      <c r="X61" s="8"/>
      <c r="Y61" s="8"/>
      <c r="Z61" s="8"/>
      <c r="AA61" s="8"/>
    </row>
    <row r="62" spans="1:27" ht="15.75" customHeight="1" x14ac:dyDescent="0.4">
      <c r="A62" s="5">
        <v>109</v>
      </c>
      <c r="B62" s="18" t="s">
        <v>212</v>
      </c>
      <c r="C62" s="18" t="s">
        <v>123</v>
      </c>
      <c r="D62" s="19"/>
      <c r="E62" s="19"/>
      <c r="F62" s="19" t="s">
        <v>154</v>
      </c>
      <c r="G62" s="19" t="s">
        <v>154</v>
      </c>
      <c r="H62" s="19" t="s">
        <v>154</v>
      </c>
      <c r="I62" s="19" t="s">
        <v>154</v>
      </c>
      <c r="J62" s="8"/>
      <c r="K62" s="7" t="str">
        <f t="shared" si="0"/>
        <v>--XXXX</v>
      </c>
      <c r="L62" s="13" t="str">
        <f ca="1">IFERROR(__xludf.DUMMYFUNCTION("REGEXREPLACE(TRIM(B62),""[^a-zA-Z0-9_.~-]"" , ""_"")"),"J__Transfer_Verification_Form")</f>
        <v>J__Transfer_Verification_Form</v>
      </c>
      <c r="M62" s="7" t="str">
        <f t="shared" si="1"/>
        <v>CON-HR-00018-AcademicPersonnel-Confidential-4</v>
      </c>
      <c r="P62" s="8"/>
      <c r="Q62" s="8"/>
      <c r="R62" s="8"/>
      <c r="S62" s="8"/>
      <c r="T62" s="8"/>
      <c r="U62" s="8"/>
      <c r="V62" s="8"/>
      <c r="W62" s="8"/>
      <c r="X62" s="8"/>
      <c r="Y62" s="8"/>
      <c r="Z62" s="8"/>
      <c r="AA62" s="8"/>
    </row>
    <row r="63" spans="1:27" ht="15.75" customHeight="1" x14ac:dyDescent="0.4">
      <c r="A63" s="5">
        <v>110</v>
      </c>
      <c r="B63" s="18" t="s">
        <v>213</v>
      </c>
      <c r="C63" s="18" t="s">
        <v>123</v>
      </c>
      <c r="D63" s="19"/>
      <c r="E63" s="19"/>
      <c r="F63" s="19" t="s">
        <v>154</v>
      </c>
      <c r="G63" s="19" t="s">
        <v>154</v>
      </c>
      <c r="H63" s="19" t="s">
        <v>154</v>
      </c>
      <c r="I63" s="19" t="s">
        <v>154</v>
      </c>
      <c r="J63" s="8"/>
      <c r="K63" s="7" t="str">
        <f t="shared" si="0"/>
        <v>--XXXX</v>
      </c>
      <c r="L63" s="13" t="str">
        <f ca="1">IFERROR(__xludf.DUMMYFUNCTION("REGEXREPLACE(TRIM(B63),""[^a-zA-Z0-9_.~-]"" , ""_"")"),"J__Update_Address_Form")</f>
        <v>J__Update_Address_Form</v>
      </c>
      <c r="M63" s="7" t="str">
        <f t="shared" si="1"/>
        <v>CON-HR-00018-AcademicPersonnel-Confidential-4</v>
      </c>
      <c r="P63" s="8"/>
      <c r="Q63" s="8"/>
      <c r="R63" s="8"/>
      <c r="S63" s="8"/>
      <c r="T63" s="8"/>
      <c r="U63" s="8"/>
      <c r="V63" s="8"/>
      <c r="W63" s="8"/>
      <c r="X63" s="8"/>
      <c r="Y63" s="8"/>
      <c r="Z63" s="8"/>
      <c r="AA63" s="8"/>
    </row>
    <row r="64" spans="1:27" ht="15.75" customHeight="1" x14ac:dyDescent="0.4">
      <c r="A64" s="5">
        <v>111</v>
      </c>
      <c r="B64" s="18" t="s">
        <v>214</v>
      </c>
      <c r="C64" s="18" t="s">
        <v>123</v>
      </c>
      <c r="D64" s="19"/>
      <c r="E64" s="19"/>
      <c r="F64" s="19" t="s">
        <v>154</v>
      </c>
      <c r="G64" s="19" t="s">
        <v>154</v>
      </c>
      <c r="H64" s="19" t="s">
        <v>154</v>
      </c>
      <c r="I64" s="19" t="s">
        <v>154</v>
      </c>
      <c r="J64" s="8"/>
      <c r="K64" s="7" t="str">
        <f t="shared" si="0"/>
        <v>--XXXX</v>
      </c>
      <c r="L64" s="13" t="str">
        <f ca="1">IFERROR(__xludf.DUMMYFUNCTION("REGEXREPLACE(TRIM(B64),""[^a-zA-Z0-9_.~-]"" , ""_"")"),"J__212_e__Waiver_Documents")</f>
        <v>J__212_e__Waiver_Documents</v>
      </c>
      <c r="M64" s="7" t="str">
        <f t="shared" si="1"/>
        <v>CON-HR-00018-AcademicPersonnel-Confidential-4</v>
      </c>
      <c r="P64" s="8"/>
      <c r="Q64" s="8"/>
      <c r="R64" s="8"/>
      <c r="S64" s="8"/>
      <c r="T64" s="8"/>
      <c r="U64" s="8"/>
      <c r="V64" s="8"/>
      <c r="W64" s="8"/>
      <c r="X64" s="8"/>
      <c r="Y64" s="8"/>
      <c r="Z64" s="8"/>
      <c r="AA64" s="8"/>
    </row>
    <row r="65" spans="1:27" ht="15.75" customHeight="1" x14ac:dyDescent="0.4">
      <c r="A65" s="5">
        <v>112</v>
      </c>
      <c r="B65" s="18" t="s">
        <v>215</v>
      </c>
      <c r="C65" s="18" t="s">
        <v>129</v>
      </c>
      <c r="D65" s="19"/>
      <c r="E65" s="19"/>
      <c r="F65" s="19" t="s">
        <v>154</v>
      </c>
      <c r="G65" s="19" t="s">
        <v>154</v>
      </c>
      <c r="H65" s="19" t="s">
        <v>154</v>
      </c>
      <c r="I65" s="19" t="s">
        <v>154</v>
      </c>
      <c r="J65" s="8"/>
      <c r="K65" s="7" t="str">
        <f t="shared" si="0"/>
        <v>--XXXX</v>
      </c>
      <c r="L65" s="13" t="str">
        <f ca="1">IFERROR(__xludf.DUMMYFUNCTION("REGEXREPLACE(TRIM(B65),""[^a-zA-Z0-9_.~-]"" , ""_"")"),"O1__Petition")</f>
        <v>O1__Petition</v>
      </c>
      <c r="M65" s="7" t="str">
        <f t="shared" si="1"/>
        <v>CON-HR-00018-AcademicPersonnel-Confidential-4</v>
      </c>
      <c r="P65" s="8"/>
      <c r="Q65" s="8"/>
      <c r="R65" s="8"/>
      <c r="S65" s="8"/>
      <c r="T65" s="8"/>
      <c r="U65" s="8"/>
      <c r="V65" s="8"/>
      <c r="W65" s="8"/>
      <c r="X65" s="8"/>
      <c r="Y65" s="8"/>
      <c r="Z65" s="8"/>
      <c r="AA65" s="8"/>
    </row>
    <row r="66" spans="1:27" ht="15.75" customHeight="1" x14ac:dyDescent="0.4">
      <c r="A66" s="5">
        <v>113</v>
      </c>
      <c r="B66" s="18" t="s">
        <v>216</v>
      </c>
      <c r="C66" s="18" t="s">
        <v>129</v>
      </c>
      <c r="D66" s="19"/>
      <c r="E66" s="19"/>
      <c r="F66" s="19" t="s">
        <v>154</v>
      </c>
      <c r="G66" s="19" t="s">
        <v>154</v>
      </c>
      <c r="H66" s="19" t="s">
        <v>154</v>
      </c>
      <c r="I66" s="19" t="s">
        <v>154</v>
      </c>
      <c r="J66" s="8"/>
      <c r="K66" s="7" t="str">
        <f t="shared" si="0"/>
        <v>--XXXX</v>
      </c>
      <c r="L66" s="13" t="str">
        <f ca="1">IFERROR(__xludf.DUMMYFUNCTION("REGEXREPLACE(TRIM(B66),""[^a-zA-Z0-9_.~-]"" , ""_"")"),"O1__Adjudication_Documents")</f>
        <v>O1__Adjudication_Documents</v>
      </c>
      <c r="M66" s="7" t="str">
        <f t="shared" si="1"/>
        <v>CON-HR-00018-AcademicPersonnel-Confidential-4</v>
      </c>
      <c r="P66" s="8"/>
      <c r="Q66" s="8"/>
      <c r="R66" s="8"/>
      <c r="S66" s="8"/>
      <c r="T66" s="8"/>
      <c r="U66" s="8"/>
      <c r="V66" s="8"/>
      <c r="W66" s="8"/>
      <c r="X66" s="8"/>
      <c r="Y66" s="8"/>
      <c r="Z66" s="8"/>
      <c r="AA66" s="8"/>
    </row>
    <row r="67" spans="1:27" ht="15.75" customHeight="1" x14ac:dyDescent="0.4">
      <c r="A67" s="5">
        <v>114</v>
      </c>
      <c r="B67" s="18" t="s">
        <v>130</v>
      </c>
      <c r="C67" s="18" t="s">
        <v>129</v>
      </c>
      <c r="D67" s="19" t="s">
        <v>154</v>
      </c>
      <c r="E67" s="19" t="s">
        <v>154</v>
      </c>
      <c r="F67" s="19" t="s">
        <v>154</v>
      </c>
      <c r="G67" s="19" t="s">
        <v>154</v>
      </c>
      <c r="H67" s="19" t="s">
        <v>154</v>
      </c>
      <c r="I67" s="19" t="s">
        <v>154</v>
      </c>
      <c r="J67" s="8"/>
      <c r="K67" s="7" t="str">
        <f t="shared" si="0"/>
        <v>XXXXXX</v>
      </c>
      <c r="L67" s="13" t="str">
        <f ca="1">IFERROR(__xludf.DUMMYFUNCTION("REGEXREPLACE(TRIM(B67),""[^a-zA-Z0-9_.~-]"" , ""_"")"),"O1__Visa_Request__Supporting_Documents")</f>
        <v>O1__Visa_Request__Supporting_Documents</v>
      </c>
      <c r="M67" s="7" t="str">
        <f t="shared" si="1"/>
        <v>CON-HR-00018-AcademicPersonnel-Confidential-1</v>
      </c>
      <c r="P67" s="8"/>
      <c r="Q67" s="8"/>
      <c r="R67" s="8"/>
      <c r="S67" s="8"/>
      <c r="T67" s="8"/>
      <c r="U67" s="8"/>
      <c r="V67" s="8"/>
      <c r="W67" s="8"/>
      <c r="X67" s="8"/>
      <c r="Y67" s="8"/>
      <c r="Z67" s="8"/>
      <c r="AA67" s="8"/>
    </row>
    <row r="68" spans="1:27" ht="15.75" customHeight="1" x14ac:dyDescent="0.4">
      <c r="A68" s="5">
        <v>115</v>
      </c>
      <c r="B68" s="18" t="s">
        <v>217</v>
      </c>
      <c r="C68" s="18" t="s">
        <v>129</v>
      </c>
      <c r="D68" s="19"/>
      <c r="E68" s="19"/>
      <c r="F68" s="19" t="s">
        <v>154</v>
      </c>
      <c r="G68" s="19" t="s">
        <v>154</v>
      </c>
      <c r="H68" s="19" t="s">
        <v>154</v>
      </c>
      <c r="I68" s="19" t="s">
        <v>154</v>
      </c>
      <c r="J68" s="8"/>
      <c r="K68" s="7" t="str">
        <f t="shared" si="0"/>
        <v>--XXXX</v>
      </c>
      <c r="L68" s="13" t="str">
        <f ca="1">IFERROR(__xludf.DUMMYFUNCTION("REGEXREPLACE(TRIM(B68),""[^a-zA-Z0-9_.~-]"" , ""_"")"),"O1__Withdrawal_Documents")</f>
        <v>O1__Withdrawal_Documents</v>
      </c>
      <c r="M68" s="7" t="str">
        <f t="shared" si="1"/>
        <v>CON-HR-00018-AcademicPersonnel-Confidential-4</v>
      </c>
      <c r="P68" s="8"/>
      <c r="Q68" s="8"/>
      <c r="R68" s="8"/>
      <c r="S68" s="8"/>
      <c r="T68" s="8"/>
      <c r="U68" s="8"/>
      <c r="V68" s="8"/>
      <c r="W68" s="8"/>
      <c r="X68" s="8"/>
      <c r="Y68" s="8"/>
      <c r="Z68" s="8"/>
      <c r="AA68" s="8"/>
    </row>
    <row r="69" spans="1:27" ht="15.75" customHeight="1" x14ac:dyDescent="0.4">
      <c r="A69" s="5">
        <v>116</v>
      </c>
      <c r="B69" s="18" t="s">
        <v>218</v>
      </c>
      <c r="C69" s="18" t="s">
        <v>129</v>
      </c>
      <c r="D69" s="19"/>
      <c r="E69" s="19"/>
      <c r="F69" s="19" t="s">
        <v>154</v>
      </c>
      <c r="G69" s="19" t="s">
        <v>154</v>
      </c>
      <c r="H69" s="19" t="s">
        <v>154</v>
      </c>
      <c r="I69" s="19" t="s">
        <v>154</v>
      </c>
      <c r="J69" s="8"/>
      <c r="K69" s="7" t="str">
        <f t="shared" si="0"/>
        <v>--XXXX</v>
      </c>
      <c r="L69" s="13" t="str">
        <f ca="1">IFERROR(__xludf.DUMMYFUNCTION("REGEXREPLACE(TRIM(B69),""[^a-zA-Z0-9_.~-]"" , ""_"")"),"O1__Deemed_Export_Compliance_Attestation")</f>
        <v>O1__Deemed_Export_Compliance_Attestation</v>
      </c>
      <c r="M69" s="7" t="str">
        <f t="shared" si="1"/>
        <v>CON-HR-00018-AcademicPersonnel-Confidential-4</v>
      </c>
      <c r="P69" s="8"/>
      <c r="Q69" s="8"/>
      <c r="R69" s="8"/>
      <c r="S69" s="8"/>
      <c r="T69" s="8"/>
      <c r="U69" s="8"/>
      <c r="V69" s="8"/>
      <c r="W69" s="8"/>
      <c r="X69" s="8"/>
      <c r="Y69" s="8"/>
      <c r="Z69" s="8"/>
      <c r="AA69" s="8"/>
    </row>
    <row r="70" spans="1:27" ht="15.75" customHeight="1" x14ac:dyDescent="0.4">
      <c r="A70" s="5">
        <v>117</v>
      </c>
      <c r="B70" s="18" t="s">
        <v>219</v>
      </c>
      <c r="C70" s="18" t="s">
        <v>131</v>
      </c>
      <c r="D70" s="19"/>
      <c r="E70" s="19"/>
      <c r="F70" s="19" t="s">
        <v>154</v>
      </c>
      <c r="G70" s="19" t="s">
        <v>154</v>
      </c>
      <c r="H70" s="19" t="s">
        <v>154</v>
      </c>
      <c r="I70" s="19" t="s">
        <v>154</v>
      </c>
      <c r="J70" s="8"/>
      <c r="K70" s="7" t="str">
        <f t="shared" si="0"/>
        <v>--XXXX</v>
      </c>
      <c r="L70" s="13" t="str">
        <f ca="1">IFERROR(__xludf.DUMMYFUNCTION("REGEXREPLACE(TRIM(B70),""[^a-zA-Z0-9_.~-]"" , ""_"")"),"I-485_Supplement_J_Confirmation_of_Bona_Fide_Job_Offer")</f>
        <v>I-485_Supplement_J_Confirmation_of_Bona_Fide_Job_Offer</v>
      </c>
      <c r="M70" s="7" t="str">
        <f t="shared" si="1"/>
        <v>CON-HR-00018-AcademicPersonnel-Confidential-4</v>
      </c>
      <c r="P70" s="8"/>
      <c r="Q70" s="8"/>
      <c r="R70" s="8"/>
      <c r="S70" s="8"/>
      <c r="T70" s="8"/>
      <c r="U70" s="8"/>
      <c r="V70" s="8"/>
      <c r="W70" s="8"/>
      <c r="X70" s="8"/>
      <c r="Y70" s="8"/>
      <c r="Z70" s="8"/>
      <c r="AA70" s="8"/>
    </row>
    <row r="71" spans="1:27" ht="15.75" customHeight="1" x14ac:dyDescent="0.4">
      <c r="A71" s="5">
        <v>118</v>
      </c>
      <c r="B71" s="18" t="s">
        <v>220</v>
      </c>
      <c r="C71" s="18" t="s">
        <v>131</v>
      </c>
      <c r="D71" s="19"/>
      <c r="E71" s="19"/>
      <c r="F71" s="19" t="s">
        <v>154</v>
      </c>
      <c r="G71" s="19" t="s">
        <v>154</v>
      </c>
      <c r="H71" s="19" t="s">
        <v>154</v>
      </c>
      <c r="I71" s="19" t="s">
        <v>154</v>
      </c>
      <c r="J71" s="8"/>
      <c r="K71" s="7" t="str">
        <f t="shared" si="0"/>
        <v>--XXXX</v>
      </c>
      <c r="L71" s="13" t="str">
        <f ca="1">IFERROR(__xludf.DUMMYFUNCTION("REGEXREPLACE(TRIM(B71),""[^a-zA-Z0-9_.~-]"" , ""_"")"),"I-140_Petition")</f>
        <v>I-140_Petition</v>
      </c>
      <c r="M71" s="7" t="str">
        <f t="shared" si="1"/>
        <v>CON-HR-00018-AcademicPersonnel-Confidential-4</v>
      </c>
      <c r="P71" s="8"/>
      <c r="Q71" s="8"/>
      <c r="R71" s="8"/>
      <c r="S71" s="8"/>
      <c r="T71" s="8"/>
      <c r="U71" s="8"/>
      <c r="V71" s="8"/>
      <c r="W71" s="8"/>
      <c r="X71" s="8"/>
      <c r="Y71" s="8"/>
      <c r="Z71" s="8"/>
      <c r="AA71" s="8"/>
    </row>
    <row r="72" spans="1:27" ht="15.75" customHeight="1" x14ac:dyDescent="0.4">
      <c r="A72" s="5">
        <v>119</v>
      </c>
      <c r="B72" s="18" t="s">
        <v>221</v>
      </c>
      <c r="C72" s="18" t="s">
        <v>131</v>
      </c>
      <c r="D72" s="19"/>
      <c r="E72" s="19"/>
      <c r="F72" s="19" t="s">
        <v>154</v>
      </c>
      <c r="G72" s="19" t="s">
        <v>154</v>
      </c>
      <c r="H72" s="19" t="s">
        <v>154</v>
      </c>
      <c r="I72" s="19" t="s">
        <v>154</v>
      </c>
      <c r="J72" s="8"/>
      <c r="K72" s="7" t="str">
        <f t="shared" si="0"/>
        <v>--XXXX</v>
      </c>
      <c r="L72" s="13" t="str">
        <f ca="1">IFERROR(__xludf.DUMMYFUNCTION("REGEXREPLACE(TRIM(B72),""[^a-zA-Z0-9_.~-]"" , ""_"")"),"PERM_Documents")</f>
        <v>PERM_Documents</v>
      </c>
      <c r="M72" s="7" t="str">
        <f t="shared" si="1"/>
        <v>CON-HR-00018-AcademicPersonnel-Confidential-4</v>
      </c>
      <c r="P72" s="8"/>
      <c r="Q72" s="8"/>
      <c r="R72" s="8"/>
      <c r="S72" s="8"/>
      <c r="T72" s="8"/>
      <c r="U72" s="8"/>
      <c r="V72" s="8"/>
      <c r="W72" s="8"/>
      <c r="X72" s="8"/>
      <c r="Y72" s="8"/>
      <c r="Z72" s="8"/>
      <c r="AA72" s="8"/>
    </row>
    <row r="73" spans="1:27" ht="15.75" customHeight="1" x14ac:dyDescent="0.4">
      <c r="A73" s="5">
        <v>120</v>
      </c>
      <c r="B73" s="18" t="s">
        <v>222</v>
      </c>
      <c r="C73" s="18" t="s">
        <v>131</v>
      </c>
      <c r="D73" s="19"/>
      <c r="E73" s="19"/>
      <c r="F73" s="19" t="s">
        <v>154</v>
      </c>
      <c r="G73" s="19" t="s">
        <v>154</v>
      </c>
      <c r="H73" s="19" t="s">
        <v>154</v>
      </c>
      <c r="I73" s="19" t="s">
        <v>154</v>
      </c>
      <c r="J73" s="8"/>
      <c r="K73" s="7" t="str">
        <f t="shared" si="0"/>
        <v>--XXXX</v>
      </c>
      <c r="L73" s="13" t="str">
        <f ca="1">IFERROR(__xludf.DUMMYFUNCTION("REGEXREPLACE(TRIM(B73),""[^a-zA-Z0-9_.~-]"" , ""_"")"),"I-140_Adjudication_Documents")</f>
        <v>I-140_Adjudication_Documents</v>
      </c>
      <c r="M73" s="7" t="str">
        <f t="shared" si="1"/>
        <v>CON-HR-00018-AcademicPersonnel-Confidential-4</v>
      </c>
      <c r="P73" s="8"/>
      <c r="Q73" s="8"/>
      <c r="R73" s="8"/>
      <c r="S73" s="8"/>
      <c r="T73" s="8"/>
      <c r="U73" s="8"/>
      <c r="V73" s="8"/>
      <c r="W73" s="8"/>
      <c r="X73" s="8"/>
      <c r="Y73" s="8"/>
      <c r="Z73" s="8"/>
      <c r="AA73" s="8"/>
    </row>
    <row r="74" spans="1:27" ht="15.75" customHeight="1" x14ac:dyDescent="0.4">
      <c r="A74" s="5">
        <v>121</v>
      </c>
      <c r="B74" s="18" t="s">
        <v>223</v>
      </c>
      <c r="C74" s="18" t="s">
        <v>131</v>
      </c>
      <c r="D74" s="19"/>
      <c r="E74" s="19"/>
      <c r="F74" s="19" t="s">
        <v>154</v>
      </c>
      <c r="G74" s="19" t="s">
        <v>154</v>
      </c>
      <c r="H74" s="19" t="s">
        <v>154</v>
      </c>
      <c r="I74" s="19" t="s">
        <v>154</v>
      </c>
      <c r="J74" s="8"/>
      <c r="K74" s="7" t="str">
        <f t="shared" si="0"/>
        <v>--XXXX</v>
      </c>
      <c r="L74" s="13" t="str">
        <f ca="1">IFERROR(__xludf.DUMMYFUNCTION("REGEXREPLACE(TRIM(B74),""[^a-zA-Z0-9_.~-]"" , ""_"")"),"Green_Card")</f>
        <v>Green_Card</v>
      </c>
      <c r="M74" s="7" t="str">
        <f t="shared" si="1"/>
        <v>CON-HR-00018-AcademicPersonnel-Confidential-4</v>
      </c>
      <c r="P74" s="8"/>
      <c r="Q74" s="8"/>
      <c r="R74" s="8"/>
      <c r="S74" s="8"/>
      <c r="T74" s="8"/>
      <c r="U74" s="8"/>
      <c r="V74" s="8"/>
      <c r="W74" s="8"/>
      <c r="X74" s="8"/>
      <c r="Y74" s="8"/>
      <c r="Z74" s="8"/>
      <c r="AA74" s="8"/>
    </row>
    <row r="75" spans="1:27" ht="15.75" customHeight="1" x14ac:dyDescent="0.4">
      <c r="A75" s="5">
        <v>122</v>
      </c>
      <c r="B75" s="18" t="s">
        <v>224</v>
      </c>
      <c r="C75" s="18" t="s">
        <v>131</v>
      </c>
      <c r="D75" s="19"/>
      <c r="E75" s="19"/>
      <c r="F75" s="19" t="s">
        <v>154</v>
      </c>
      <c r="G75" s="19" t="s">
        <v>154</v>
      </c>
      <c r="H75" s="19" t="s">
        <v>154</v>
      </c>
      <c r="I75" s="19" t="s">
        <v>154</v>
      </c>
      <c r="J75" s="8"/>
      <c r="K75" s="7" t="str">
        <f t="shared" si="0"/>
        <v>--XXXX</v>
      </c>
      <c r="L75" s="13" t="str">
        <f ca="1">IFERROR(__xludf.DUMMYFUNCTION("REGEXREPLACE(TRIM(B75),""[^a-zA-Z0-9_.~-]"" , ""_"")"),"I-140_Withdrawal_Documents")</f>
        <v>I-140_Withdrawal_Documents</v>
      </c>
      <c r="M75" s="7" t="str">
        <f t="shared" si="1"/>
        <v>CON-HR-00018-AcademicPersonnel-Confidential-4</v>
      </c>
      <c r="P75" s="8"/>
      <c r="Q75" s="8"/>
      <c r="R75" s="8"/>
      <c r="S75" s="8"/>
      <c r="T75" s="8"/>
      <c r="U75" s="8"/>
      <c r="V75" s="8"/>
      <c r="W75" s="8"/>
      <c r="X75" s="8"/>
      <c r="Y75" s="8"/>
      <c r="Z75" s="8"/>
      <c r="AA75" s="8"/>
    </row>
    <row r="76" spans="1:27" ht="15.75" customHeight="1" x14ac:dyDescent="0.4">
      <c r="A76" s="5">
        <v>123</v>
      </c>
      <c r="B76" s="18" t="s">
        <v>225</v>
      </c>
      <c r="C76" s="18" t="s">
        <v>134</v>
      </c>
      <c r="D76" s="19"/>
      <c r="E76" s="19"/>
      <c r="F76" s="19" t="s">
        <v>154</v>
      </c>
      <c r="G76" s="19" t="s">
        <v>154</v>
      </c>
      <c r="H76" s="19" t="s">
        <v>154</v>
      </c>
      <c r="I76" s="19" t="s">
        <v>154</v>
      </c>
      <c r="J76" s="8"/>
      <c r="K76" s="7" t="str">
        <f t="shared" si="0"/>
        <v>--XXXX</v>
      </c>
      <c r="L76" s="13" t="str">
        <f ca="1">IFERROR(__xludf.DUMMYFUNCTION("REGEXREPLACE(TRIM(B76),""[^a-zA-Z0-9_.~-]"" , ""_"")"),"TN__Petition")</f>
        <v>TN__Petition</v>
      </c>
      <c r="M76" s="7" t="str">
        <f t="shared" si="1"/>
        <v>CON-HR-00018-AcademicPersonnel-Confidential-4</v>
      </c>
      <c r="P76" s="8"/>
      <c r="Q76" s="8"/>
      <c r="R76" s="8"/>
      <c r="S76" s="8"/>
      <c r="T76" s="8"/>
      <c r="U76" s="8"/>
      <c r="V76" s="8"/>
      <c r="W76" s="8"/>
      <c r="X76" s="8"/>
      <c r="Y76" s="8"/>
      <c r="Z76" s="8"/>
      <c r="AA76" s="8"/>
    </row>
    <row r="77" spans="1:27" ht="15.75" customHeight="1" x14ac:dyDescent="0.4">
      <c r="A77" s="5">
        <v>124</v>
      </c>
      <c r="B77" s="18" t="s">
        <v>226</v>
      </c>
      <c r="C77" s="18" t="s">
        <v>134</v>
      </c>
      <c r="D77" s="19" t="s">
        <v>154</v>
      </c>
      <c r="E77" s="19" t="s">
        <v>154</v>
      </c>
      <c r="F77" s="19" t="s">
        <v>154</v>
      </c>
      <c r="G77" s="19" t="s">
        <v>154</v>
      </c>
      <c r="H77" s="19" t="s">
        <v>154</v>
      </c>
      <c r="I77" s="19" t="s">
        <v>154</v>
      </c>
      <c r="J77" s="8"/>
      <c r="K77" s="7" t="str">
        <f t="shared" si="0"/>
        <v>XXXXXX</v>
      </c>
      <c r="L77" s="13" t="str">
        <f ca="1">IFERROR(__xludf.DUMMYFUNCTION("REGEXREPLACE(TRIM(B77),""[^a-zA-Z0-9_.~-]"" , ""_"")"),"TN__Visa_Request__Supporting_Documents")</f>
        <v>TN__Visa_Request__Supporting_Documents</v>
      </c>
      <c r="M77" s="7" t="str">
        <f t="shared" si="1"/>
        <v>CON-HR-00018-AcademicPersonnel-Confidential-1</v>
      </c>
      <c r="P77" s="8"/>
      <c r="Q77" s="8"/>
      <c r="R77" s="8"/>
      <c r="S77" s="8"/>
      <c r="T77" s="8"/>
      <c r="U77" s="8"/>
      <c r="V77" s="8"/>
      <c r="W77" s="8"/>
      <c r="X77" s="8"/>
      <c r="Y77" s="8"/>
      <c r="Z77" s="8"/>
      <c r="AA77" s="8"/>
    </row>
    <row r="78" spans="1:27" ht="15.75" customHeight="1" x14ac:dyDescent="0.4">
      <c r="A78" s="5">
        <v>125</v>
      </c>
      <c r="B78" s="18" t="s">
        <v>227</v>
      </c>
      <c r="C78" s="18" t="s">
        <v>134</v>
      </c>
      <c r="D78" s="19"/>
      <c r="E78" s="19"/>
      <c r="F78" s="19" t="s">
        <v>154</v>
      </c>
      <c r="G78" s="19" t="s">
        <v>154</v>
      </c>
      <c r="H78" s="19" t="s">
        <v>154</v>
      </c>
      <c r="I78" s="19" t="s">
        <v>154</v>
      </c>
      <c r="J78" s="8"/>
      <c r="K78" s="7" t="str">
        <f t="shared" si="0"/>
        <v>--XXXX</v>
      </c>
      <c r="L78" s="13" t="str">
        <f ca="1">IFERROR(__xludf.DUMMYFUNCTION("REGEXREPLACE(TRIM(B78),""[^a-zA-Z0-9_.~-]"" , ""_"")"),"TN__Adjudication_Documents")</f>
        <v>TN__Adjudication_Documents</v>
      </c>
      <c r="M78" s="7" t="str">
        <f t="shared" si="1"/>
        <v>CON-HR-00018-AcademicPersonnel-Confidential-4</v>
      </c>
      <c r="P78" s="8"/>
      <c r="Q78" s="8"/>
      <c r="R78" s="8"/>
      <c r="S78" s="8"/>
      <c r="T78" s="8"/>
      <c r="U78" s="8"/>
      <c r="V78" s="8"/>
      <c r="W78" s="8"/>
      <c r="X78" s="8"/>
      <c r="Y78" s="8"/>
      <c r="Z78" s="8"/>
      <c r="AA78" s="8"/>
    </row>
    <row r="79" spans="1:27" ht="15.75" customHeight="1" x14ac:dyDescent="0.4">
      <c r="A79" s="5">
        <v>126</v>
      </c>
      <c r="B79" s="18" t="s">
        <v>228</v>
      </c>
      <c r="C79" s="18" t="s">
        <v>134</v>
      </c>
      <c r="D79" s="19"/>
      <c r="E79" s="19"/>
      <c r="F79" s="19" t="s">
        <v>154</v>
      </c>
      <c r="G79" s="19" t="s">
        <v>154</v>
      </c>
      <c r="H79" s="19" t="s">
        <v>154</v>
      </c>
      <c r="I79" s="19" t="s">
        <v>154</v>
      </c>
      <c r="J79" s="8"/>
      <c r="K79" s="7" t="str">
        <f t="shared" si="0"/>
        <v>--XXXX</v>
      </c>
      <c r="L79" s="13" t="str">
        <f ca="1">IFERROR(__xludf.DUMMYFUNCTION("REGEXREPLACE(TRIM(B79),""[^a-zA-Z0-9_.~-]"" , ""_"")"),"TN__Withdrawal_Documents")</f>
        <v>TN__Withdrawal_Documents</v>
      </c>
      <c r="M79" s="7" t="str">
        <f t="shared" si="1"/>
        <v>CON-HR-00018-AcademicPersonnel-Confidential-4</v>
      </c>
      <c r="P79" s="8"/>
      <c r="Q79" s="8"/>
      <c r="R79" s="8"/>
      <c r="S79" s="8"/>
      <c r="T79" s="8"/>
      <c r="U79" s="8"/>
      <c r="V79" s="8"/>
      <c r="W79" s="8"/>
      <c r="X79" s="8"/>
      <c r="Y79" s="8"/>
      <c r="Z79" s="8"/>
      <c r="AA79" s="8"/>
    </row>
    <row r="80" spans="1:27" ht="15.75" customHeight="1" x14ac:dyDescent="0.4">
      <c r="A80" s="5">
        <v>127</v>
      </c>
      <c r="B80" s="20" t="s">
        <v>58</v>
      </c>
      <c r="C80" s="20" t="s">
        <v>6</v>
      </c>
      <c r="D80" s="19" t="s">
        <v>154</v>
      </c>
      <c r="E80" s="19" t="s">
        <v>154</v>
      </c>
      <c r="F80" s="19" t="s">
        <v>154</v>
      </c>
      <c r="G80" s="19" t="s">
        <v>154</v>
      </c>
      <c r="H80" s="19" t="s">
        <v>154</v>
      </c>
      <c r="I80" s="19" t="s">
        <v>154</v>
      </c>
      <c r="J80" s="8"/>
      <c r="K80" s="7" t="str">
        <f t="shared" si="0"/>
        <v>XXXXXX</v>
      </c>
      <c r="L80" s="13" t="str">
        <f ca="1">IFERROR(__xludf.DUMMYFUNCTION("REGEXREPLACE(TRIM(B80),""[^a-zA-Z0-9_.~-]"" , ""_"")"),"Postdoctoral_Scholar_Data_Sheet")</f>
        <v>Postdoctoral_Scholar_Data_Sheet</v>
      </c>
      <c r="M80" s="7" t="str">
        <f t="shared" si="1"/>
        <v>CON-HR-00018-AcademicPersonnel-Confidential-1</v>
      </c>
      <c r="P80" s="8"/>
      <c r="Q80" s="8"/>
      <c r="R80" s="8"/>
      <c r="S80" s="8"/>
      <c r="T80" s="8"/>
      <c r="U80" s="8"/>
      <c r="V80" s="8"/>
      <c r="W80" s="8"/>
      <c r="X80" s="8"/>
      <c r="Y80" s="8"/>
      <c r="Z80" s="8"/>
      <c r="AA80" s="8"/>
    </row>
    <row r="81" spans="1:27" ht="15.75" customHeight="1" x14ac:dyDescent="0.4">
      <c r="A81" s="5">
        <v>128</v>
      </c>
      <c r="B81" s="21" t="s">
        <v>229</v>
      </c>
      <c r="C81" s="21" t="s">
        <v>6</v>
      </c>
      <c r="D81" s="19" t="s">
        <v>154</v>
      </c>
      <c r="E81" s="19" t="s">
        <v>154</v>
      </c>
      <c r="F81" s="19" t="s">
        <v>154</v>
      </c>
      <c r="G81" s="19" t="s">
        <v>154</v>
      </c>
      <c r="H81" s="19" t="s">
        <v>154</v>
      </c>
      <c r="I81" s="19" t="s">
        <v>154</v>
      </c>
      <c r="J81" s="8"/>
      <c r="K81" s="7" t="str">
        <f t="shared" si="0"/>
        <v>XXXXXX</v>
      </c>
      <c r="L81" s="13" t="str">
        <f ca="1">IFERROR(__xludf.DUMMYFUNCTION("REGEXREPLACE(TRIM(B81),""[^a-zA-Z0-9_.~-]"" , ""_"")"),"Title_Change_Form__working_title_")</f>
        <v>Title_Change_Form__working_title_</v>
      </c>
      <c r="M81" s="7" t="str">
        <f t="shared" si="1"/>
        <v>CON-HR-00018-AcademicPersonnel-Confidential-1</v>
      </c>
      <c r="P81" s="8"/>
      <c r="Q81" s="8"/>
      <c r="R81" s="8"/>
      <c r="S81" s="8"/>
      <c r="T81" s="8"/>
      <c r="U81" s="8"/>
      <c r="V81" s="8"/>
      <c r="W81" s="8"/>
      <c r="X81" s="8"/>
      <c r="Y81" s="8"/>
      <c r="Z81" s="8"/>
      <c r="AA81" s="8"/>
    </row>
    <row r="82" spans="1:27" ht="15.75" customHeight="1" x14ac:dyDescent="0.4">
      <c r="A82" s="5">
        <v>40</v>
      </c>
      <c r="B82" s="22" t="s">
        <v>230</v>
      </c>
      <c r="C82" s="23" t="s">
        <v>231</v>
      </c>
      <c r="D82" s="24"/>
      <c r="E82" s="24"/>
      <c r="F82" s="24" t="s">
        <v>154</v>
      </c>
      <c r="G82" s="24" t="s">
        <v>154</v>
      </c>
      <c r="H82" s="24" t="s">
        <v>154</v>
      </c>
      <c r="I82" s="24" t="s">
        <v>154</v>
      </c>
      <c r="J82" s="22"/>
      <c r="K82" s="7" t="str">
        <f t="shared" si="0"/>
        <v>--XXXX</v>
      </c>
      <c r="L82" s="13" t="str">
        <f ca="1">IFERROR(__xludf.DUMMYFUNCTION("REGEXREPLACE(TRIM(B82),""[^a-zA-Z0-9_.~-]"" , ""_"")"),"Actual_Wage_Memorandum")</f>
        <v>Actual_Wage_Memorandum</v>
      </c>
      <c r="M82" s="7" t="str">
        <f t="shared" si="1"/>
        <v>CON-HR-00018-AcademicPersonnel-Confidential-4</v>
      </c>
    </row>
    <row r="83" spans="1:27" ht="15.75" customHeight="1" x14ac:dyDescent="0.4">
      <c r="A83" s="5">
        <v>41</v>
      </c>
      <c r="B83" s="25" t="s">
        <v>232</v>
      </c>
      <c r="C83" s="23" t="s">
        <v>231</v>
      </c>
      <c r="D83" s="24"/>
      <c r="E83" s="24"/>
      <c r="F83" s="24" t="s">
        <v>154</v>
      </c>
      <c r="G83" s="24" t="s">
        <v>154</v>
      </c>
      <c r="H83" s="24" t="s">
        <v>154</v>
      </c>
      <c r="I83" s="24" t="s">
        <v>154</v>
      </c>
      <c r="J83" s="22"/>
      <c r="K83" s="7" t="str">
        <f t="shared" si="0"/>
        <v>--XXXX</v>
      </c>
      <c r="L83" s="13" t="str">
        <f ca="1">IFERROR(__xludf.DUMMYFUNCTION("REGEXREPLACE(TRIM(B83),""[^a-zA-Z0-9_.~-]"" , ""_"")"),"Beneficiary_Notice_Cover_Sheet")</f>
        <v>Beneficiary_Notice_Cover_Sheet</v>
      </c>
      <c r="M83" s="7" t="str">
        <f t="shared" si="1"/>
        <v>CON-HR-00018-AcademicPersonnel-Confidential-4</v>
      </c>
    </row>
    <row r="84" spans="1:27" ht="15.75" customHeight="1" x14ac:dyDescent="0.4">
      <c r="A84" s="5">
        <v>42</v>
      </c>
      <c r="B84" s="25" t="s">
        <v>233</v>
      </c>
      <c r="C84" s="23" t="s">
        <v>231</v>
      </c>
      <c r="D84" s="24"/>
      <c r="E84" s="24"/>
      <c r="F84" s="24" t="s">
        <v>154</v>
      </c>
      <c r="G84" s="24" t="s">
        <v>154</v>
      </c>
      <c r="H84" s="24" t="s">
        <v>154</v>
      </c>
      <c r="I84" s="24" t="s">
        <v>154</v>
      </c>
      <c r="J84" s="22"/>
      <c r="K84" s="7" t="str">
        <f t="shared" si="0"/>
        <v>--XXXX</v>
      </c>
      <c r="L84" s="13" t="str">
        <f ca="1">IFERROR(__xludf.DUMMYFUNCTION("REGEXREPLACE(TRIM(B84),""[^a-zA-Z0-9_.~-]"" , ""_"")"),"ETA-9035_Labor_Conditions_Application")</f>
        <v>ETA-9035_Labor_Conditions_Application</v>
      </c>
      <c r="M84" s="7" t="str">
        <f t="shared" si="1"/>
        <v>CON-HR-00018-AcademicPersonnel-Confidential-4</v>
      </c>
    </row>
    <row r="85" spans="1:27" ht="15.75" customHeight="1" x14ac:dyDescent="0.4">
      <c r="A85" s="5">
        <v>43</v>
      </c>
      <c r="B85" s="22" t="s">
        <v>234</v>
      </c>
      <c r="C85" s="23" t="s">
        <v>231</v>
      </c>
      <c r="D85" s="24"/>
      <c r="E85" s="24"/>
      <c r="F85" s="24" t="s">
        <v>154</v>
      </c>
      <c r="G85" s="24" t="s">
        <v>154</v>
      </c>
      <c r="H85" s="24" t="s">
        <v>154</v>
      </c>
      <c r="I85" s="24" t="s">
        <v>154</v>
      </c>
      <c r="J85" s="22"/>
      <c r="K85" s="7" t="str">
        <f t="shared" si="0"/>
        <v>--XXXX</v>
      </c>
      <c r="L85" s="13" t="str">
        <f ca="1">IFERROR(__xludf.DUMMYFUNCTION("REGEXREPLACE(TRIM(B85),""[^a-zA-Z0-9_.~-]"" , ""_"")"),"ETA-9141_Prevailing_Wage_Determination_for_H___E3")</f>
        <v>ETA-9141_Prevailing_Wage_Determination_for_H___E3</v>
      </c>
      <c r="M85" s="7" t="str">
        <f t="shared" si="1"/>
        <v>CON-HR-00018-AcademicPersonnel-Confidential-4</v>
      </c>
    </row>
    <row r="86" spans="1:27" ht="15.75" customHeight="1" x14ac:dyDescent="0.4">
      <c r="A86" s="5">
        <v>44</v>
      </c>
      <c r="B86" s="25" t="s">
        <v>235</v>
      </c>
      <c r="C86" s="23" t="s">
        <v>231</v>
      </c>
      <c r="D86" s="24" t="s">
        <v>154</v>
      </c>
      <c r="E86" s="24" t="s">
        <v>154</v>
      </c>
      <c r="F86" s="24" t="s">
        <v>154</v>
      </c>
      <c r="G86" s="24" t="s">
        <v>154</v>
      </c>
      <c r="H86" s="24" t="s">
        <v>154</v>
      </c>
      <c r="I86" s="24" t="s">
        <v>154</v>
      </c>
      <c r="J86" s="22"/>
      <c r="K86" s="7" t="str">
        <f t="shared" si="0"/>
        <v>XXXXXX</v>
      </c>
      <c r="L86" s="13" t="str">
        <f ca="1">IFERROR(__xludf.DUMMYFUNCTION("REGEXREPLACE(TRIM(B86),""[^a-zA-Z0-9_.~-]"" , ""_"")"),"H_Visa_Request")</f>
        <v>H_Visa_Request</v>
      </c>
      <c r="M86" s="7" t="str">
        <f t="shared" si="1"/>
        <v>CON-HR-00018-AcademicPersonnel-Confidential-1</v>
      </c>
    </row>
    <row r="87" spans="1:27" ht="15.75" customHeight="1" x14ac:dyDescent="0.4">
      <c r="A87" s="5">
        <v>45</v>
      </c>
      <c r="B87" s="25" t="s">
        <v>236</v>
      </c>
      <c r="C87" s="23" t="s">
        <v>231</v>
      </c>
      <c r="D87" s="24"/>
      <c r="E87" s="24"/>
      <c r="F87" s="24" t="s">
        <v>154</v>
      </c>
      <c r="G87" s="24" t="s">
        <v>154</v>
      </c>
      <c r="H87" s="24" t="s">
        <v>154</v>
      </c>
      <c r="I87" s="24" t="s">
        <v>154</v>
      </c>
      <c r="J87" s="22"/>
      <c r="K87" s="7" t="str">
        <f t="shared" si="0"/>
        <v>--XXXX</v>
      </c>
      <c r="L87" s="13" t="str">
        <f ca="1">IFERROR(__xludf.DUMMYFUNCTION("REGEXREPLACE(TRIM(B87),""[^a-zA-Z0-9_.~-]"" , ""_"")"),"H-1B_Filing_Checklist")</f>
        <v>H-1B_Filing_Checklist</v>
      </c>
      <c r="M87" s="7" t="str">
        <f t="shared" si="1"/>
        <v>CON-HR-00018-AcademicPersonnel-Confidential-4</v>
      </c>
    </row>
    <row r="88" spans="1:27" ht="15.75" customHeight="1" x14ac:dyDescent="0.4">
      <c r="A88" s="5">
        <v>46</v>
      </c>
      <c r="B88" s="25" t="s">
        <v>237</v>
      </c>
      <c r="C88" s="23" t="s">
        <v>231</v>
      </c>
      <c r="D88" s="24"/>
      <c r="E88" s="24"/>
      <c r="F88" s="24" t="s">
        <v>154</v>
      </c>
      <c r="G88" s="24" t="s">
        <v>154</v>
      </c>
      <c r="H88" s="24" t="s">
        <v>154</v>
      </c>
      <c r="I88" s="24" t="s">
        <v>154</v>
      </c>
      <c r="J88" s="22"/>
      <c r="K88" s="7" t="str">
        <f t="shared" si="0"/>
        <v>--XXXX</v>
      </c>
      <c r="L88" s="13" t="str">
        <f ca="1">IFERROR(__xludf.DUMMYFUNCTION("REGEXREPLACE(TRIM(B88),""[^a-zA-Z0-9_.~-]"" , ""_"")"),"H-1B_E3_TN_Visa_Intake")</f>
        <v>H-1B_E3_TN_Visa_Intake</v>
      </c>
      <c r="M88" s="7" t="str">
        <f t="shared" si="1"/>
        <v>CON-HR-00018-AcademicPersonnel-Confidential-4</v>
      </c>
    </row>
    <row r="89" spans="1:27" ht="15.75" customHeight="1" x14ac:dyDescent="0.4">
      <c r="A89" s="5">
        <v>47</v>
      </c>
      <c r="B89" s="25" t="s">
        <v>238</v>
      </c>
      <c r="C89" s="23" t="s">
        <v>231</v>
      </c>
      <c r="D89" s="24"/>
      <c r="E89" s="24"/>
      <c r="F89" s="24" t="s">
        <v>154</v>
      </c>
      <c r="G89" s="24" t="s">
        <v>154</v>
      </c>
      <c r="H89" s="24" t="s">
        <v>154</v>
      </c>
      <c r="I89" s="24" t="s">
        <v>154</v>
      </c>
      <c r="J89" s="22"/>
      <c r="K89" s="7" t="str">
        <f t="shared" si="0"/>
        <v>--XXXX</v>
      </c>
      <c r="L89" s="13" t="str">
        <f ca="1">IFERROR(__xludf.DUMMYFUNCTION("REGEXREPLACE(TRIM(B89),""[^a-zA-Z0-9_.~-]"" , ""_"")"),"I-129_Petition_for_Alien_Worker")</f>
        <v>I-129_Petition_for_Alien_Worker</v>
      </c>
      <c r="M89" s="7" t="str">
        <f t="shared" si="1"/>
        <v>CON-HR-00018-AcademicPersonnel-Confidential-4</v>
      </c>
    </row>
    <row r="90" spans="1:27" ht="15.75" customHeight="1" x14ac:dyDescent="0.4">
      <c r="A90" s="5">
        <v>48</v>
      </c>
      <c r="B90" s="25" t="s">
        <v>239</v>
      </c>
      <c r="C90" s="23" t="s">
        <v>231</v>
      </c>
      <c r="D90" s="22"/>
      <c r="E90" s="22"/>
      <c r="F90" s="24" t="s">
        <v>154</v>
      </c>
      <c r="G90" s="24" t="s">
        <v>154</v>
      </c>
      <c r="H90" s="24" t="s">
        <v>154</v>
      </c>
      <c r="I90" s="24" t="s">
        <v>154</v>
      </c>
      <c r="J90" s="22"/>
      <c r="K90" s="7" t="str">
        <f t="shared" si="0"/>
        <v>--XXXX</v>
      </c>
      <c r="L90" s="13" t="str">
        <f ca="1">IFERROR(__xludf.DUMMYFUNCTION("REGEXREPLACE(TRIM(B90),""[^a-zA-Z0-9_.~-]"" , ""_"")"),"I-797_Approval_Notice_for_I-129_Petition")</f>
        <v>I-797_Approval_Notice_for_I-129_Petition</v>
      </c>
      <c r="M90" s="7" t="str">
        <f t="shared" si="1"/>
        <v>CON-HR-00018-AcademicPersonnel-Confidential-4</v>
      </c>
    </row>
    <row r="91" spans="1:27" ht="15.75" customHeight="1" x14ac:dyDescent="0.4">
      <c r="A91" s="5">
        <v>49</v>
      </c>
      <c r="B91" s="25" t="s">
        <v>240</v>
      </c>
      <c r="C91" s="23" t="s">
        <v>231</v>
      </c>
      <c r="D91" s="24"/>
      <c r="E91" s="24"/>
      <c r="F91" s="24" t="s">
        <v>154</v>
      </c>
      <c r="G91" s="24" t="s">
        <v>154</v>
      </c>
      <c r="H91" s="24" t="s">
        <v>154</v>
      </c>
      <c r="I91" s="24" t="s">
        <v>154</v>
      </c>
      <c r="J91" s="22"/>
      <c r="K91" s="7" t="str">
        <f t="shared" si="0"/>
        <v>--XXXX</v>
      </c>
      <c r="L91" s="13" t="str">
        <f ca="1">IFERROR(__xludf.DUMMYFUNCTION("REGEXREPLACE(TRIM(B91),""[^a-zA-Z0-9_.~-]"" , ""_"")"),"I-797_Receipt_Notice_for_I-129_Petition")</f>
        <v>I-797_Receipt_Notice_for_I-129_Petition</v>
      </c>
      <c r="M91" s="7" t="str">
        <f t="shared" si="1"/>
        <v>CON-HR-00018-AcademicPersonnel-Confidential-4</v>
      </c>
    </row>
    <row r="92" spans="1:27" ht="15.75" customHeight="1" x14ac:dyDescent="0.4">
      <c r="A92" s="5">
        <v>50</v>
      </c>
      <c r="B92" s="25" t="s">
        <v>241</v>
      </c>
      <c r="C92" s="23" t="s">
        <v>231</v>
      </c>
      <c r="D92" s="22"/>
      <c r="E92" s="22"/>
      <c r="F92" s="24" t="s">
        <v>154</v>
      </c>
      <c r="G92" s="24" t="s">
        <v>154</v>
      </c>
      <c r="H92" s="24" t="s">
        <v>154</v>
      </c>
      <c r="I92" s="24" t="s">
        <v>154</v>
      </c>
      <c r="J92" s="22"/>
      <c r="K92" s="7" t="str">
        <f t="shared" si="0"/>
        <v>--XXXX</v>
      </c>
      <c r="L92" s="13" t="str">
        <f ca="1">IFERROR(__xludf.DUMMYFUNCTION("REGEXREPLACE(TRIM(B92),""[^a-zA-Z0-9_.~-]"" , ""_"")"),"I-907_Premium_Processing_Request")</f>
        <v>I-907_Premium_Processing_Request</v>
      </c>
      <c r="M92" s="7" t="str">
        <f t="shared" si="1"/>
        <v>CON-HR-00018-AcademicPersonnel-Confidential-4</v>
      </c>
    </row>
    <row r="93" spans="1:27" ht="15.75" customHeight="1" x14ac:dyDescent="0.4">
      <c r="A93" s="5">
        <v>51</v>
      </c>
      <c r="B93" s="25" t="s">
        <v>242</v>
      </c>
      <c r="C93" s="23" t="s">
        <v>231</v>
      </c>
      <c r="D93" s="24"/>
      <c r="E93" s="24"/>
      <c r="F93" s="24" t="s">
        <v>154</v>
      </c>
      <c r="G93" s="24" t="s">
        <v>154</v>
      </c>
      <c r="H93" s="24" t="s">
        <v>154</v>
      </c>
      <c r="I93" s="24" t="s">
        <v>154</v>
      </c>
      <c r="J93" s="22"/>
      <c r="K93" s="7" t="str">
        <f t="shared" si="0"/>
        <v>--XXXX</v>
      </c>
      <c r="L93" s="13" t="str">
        <f ca="1">IFERROR(__xludf.DUMMYFUNCTION("REGEXREPLACE(TRIM(B93),""[^a-zA-Z0-9_.~-]"" , ""_"")"),"Interfiled_Documents_for_I-129_Petition")</f>
        <v>Interfiled_Documents_for_I-129_Petition</v>
      </c>
      <c r="M93" s="7" t="str">
        <f t="shared" si="1"/>
        <v>CON-HR-00018-AcademicPersonnel-Confidential-4</v>
      </c>
    </row>
    <row r="94" spans="1:27" ht="15.75" customHeight="1" x14ac:dyDescent="0.4">
      <c r="A94" s="5">
        <v>52</v>
      </c>
      <c r="B94" s="25" t="s">
        <v>243</v>
      </c>
      <c r="C94" s="23" t="s">
        <v>231</v>
      </c>
      <c r="D94" s="24"/>
      <c r="E94" s="24"/>
      <c r="F94" s="24" t="s">
        <v>154</v>
      </c>
      <c r="G94" s="24" t="s">
        <v>154</v>
      </c>
      <c r="H94" s="24" t="s">
        <v>154</v>
      </c>
      <c r="I94" s="24" t="s">
        <v>154</v>
      </c>
      <c r="J94" s="22"/>
      <c r="K94" s="7" t="str">
        <f t="shared" si="0"/>
        <v>--XXXX</v>
      </c>
      <c r="L94" s="13" t="str">
        <f ca="1">IFERROR(__xludf.DUMMYFUNCTION("REGEXREPLACE(TRIM(B94),""[^a-zA-Z0-9_.~-]"" , ""_"")"),"Prevailing_Wage_Intake_Form")</f>
        <v>Prevailing_Wage_Intake_Form</v>
      </c>
      <c r="M94" s="7" t="str">
        <f t="shared" si="1"/>
        <v>CON-HR-00018-AcademicPersonnel-Confidential-4</v>
      </c>
    </row>
    <row r="95" spans="1:27" ht="15.75" customHeight="1" x14ac:dyDescent="0.4">
      <c r="A95" s="5">
        <v>53</v>
      </c>
      <c r="B95" s="25" t="s">
        <v>244</v>
      </c>
      <c r="C95" s="23" t="s">
        <v>231</v>
      </c>
      <c r="D95" s="24"/>
      <c r="E95" s="24"/>
      <c r="F95" s="24" t="s">
        <v>154</v>
      </c>
      <c r="G95" s="24" t="s">
        <v>154</v>
      </c>
      <c r="H95" s="24" t="s">
        <v>154</v>
      </c>
      <c r="I95" s="24" t="s">
        <v>154</v>
      </c>
      <c r="J95" s="22"/>
      <c r="K95" s="7" t="str">
        <f t="shared" si="0"/>
        <v>--XXXX</v>
      </c>
      <c r="L95" s="13" t="str">
        <f ca="1">IFERROR(__xludf.DUMMYFUNCTION("REGEXREPLACE(TRIM(B95),""[^a-zA-Z0-9_.~-]"" , ""_"")"),"Request_for_Evidence__RFE__Response_for_I-129_petition")</f>
        <v>Request_for_Evidence__RFE__Response_for_I-129_petition</v>
      </c>
      <c r="M95" s="7" t="str">
        <f t="shared" si="1"/>
        <v>CON-HR-00018-AcademicPersonnel-Confidential-4</v>
      </c>
    </row>
    <row r="96" spans="1:27" ht="15.75" customHeight="1" x14ac:dyDescent="0.4">
      <c r="A96" s="5">
        <v>54</v>
      </c>
      <c r="B96" s="25" t="s">
        <v>245</v>
      </c>
      <c r="C96" s="23" t="s">
        <v>231</v>
      </c>
      <c r="D96" s="24"/>
      <c r="E96" s="24"/>
      <c r="F96" s="24" t="s">
        <v>154</v>
      </c>
      <c r="G96" s="24" t="s">
        <v>154</v>
      </c>
      <c r="H96" s="24" t="s">
        <v>154</v>
      </c>
      <c r="I96" s="24" t="s">
        <v>154</v>
      </c>
      <c r="J96" s="22"/>
      <c r="K96" s="7" t="str">
        <f t="shared" si="0"/>
        <v>--XXXX</v>
      </c>
      <c r="L96" s="13" t="str">
        <f ca="1">IFERROR(__xludf.DUMMYFUNCTION("REGEXREPLACE(TRIM(B96),""[^a-zA-Z0-9_.~-]"" , ""_"")"),"USCIS_Request_for_Evidence_for_I-129_petition")</f>
        <v>USCIS_Request_for_Evidence_for_I-129_petition</v>
      </c>
      <c r="M96" s="7" t="str">
        <f t="shared" si="1"/>
        <v>CON-HR-00018-AcademicPersonnel-Confidential-4</v>
      </c>
    </row>
    <row r="97" spans="1:13" ht="15.75" customHeight="1" x14ac:dyDescent="0.4">
      <c r="A97" s="5">
        <v>55</v>
      </c>
      <c r="B97" s="25" t="s">
        <v>246</v>
      </c>
      <c r="C97" s="23" t="s">
        <v>231</v>
      </c>
      <c r="D97" s="24"/>
      <c r="E97" s="24"/>
      <c r="F97" s="24" t="s">
        <v>154</v>
      </c>
      <c r="G97" s="24" t="s">
        <v>154</v>
      </c>
      <c r="H97" s="24" t="s">
        <v>154</v>
      </c>
      <c r="I97" s="24" t="s">
        <v>154</v>
      </c>
      <c r="J97" s="22"/>
      <c r="K97" s="7" t="str">
        <f t="shared" si="0"/>
        <v>--XXXX</v>
      </c>
      <c r="L97" s="13" t="str">
        <f ca="1">IFERROR(__xludf.DUMMYFUNCTION("REGEXREPLACE(TRIM(B97),""[^a-zA-Z0-9_.~-]"" , ""_"")"),"Verification_of_Posting_for_Labor_Conditions_Application")</f>
        <v>Verification_of_Posting_for_Labor_Conditions_Application</v>
      </c>
      <c r="M97" s="7" t="str">
        <f t="shared" si="1"/>
        <v>CON-HR-00018-AcademicPersonnel-Confidential-4</v>
      </c>
    </row>
    <row r="98" spans="1:13" ht="15.75" customHeight="1" x14ac:dyDescent="0.4">
      <c r="A98" s="5">
        <v>56</v>
      </c>
      <c r="B98" s="25" t="s">
        <v>247</v>
      </c>
      <c r="C98" s="23" t="s">
        <v>231</v>
      </c>
      <c r="D98" s="24"/>
      <c r="E98" s="24"/>
      <c r="F98" s="24" t="s">
        <v>154</v>
      </c>
      <c r="G98" s="24" t="s">
        <v>154</v>
      </c>
      <c r="H98" s="24" t="s">
        <v>154</v>
      </c>
      <c r="I98" s="24" t="s">
        <v>154</v>
      </c>
      <c r="J98" s="22"/>
      <c r="K98" s="7" t="str">
        <f t="shared" si="0"/>
        <v>--XXXX</v>
      </c>
      <c r="L98" s="13" t="str">
        <f ca="1">IFERROR(__xludf.DUMMYFUNCTION("REGEXREPLACE(TRIM(B98),""[^a-zA-Z0-9_.~-]"" , ""_"")"),"Withdrawal_Letter_for_I-129_petition")</f>
        <v>Withdrawal_Letter_for_I-129_petition</v>
      </c>
      <c r="M98" s="7" t="str">
        <f t="shared" si="1"/>
        <v>CON-HR-00018-AcademicPersonnel-Confidential-4</v>
      </c>
    </row>
    <row r="99" spans="1:13" ht="15.75" customHeight="1" x14ac:dyDescent="0.4">
      <c r="A99" s="5">
        <v>57</v>
      </c>
      <c r="B99" s="26" t="s">
        <v>248</v>
      </c>
      <c r="C99" s="23" t="s">
        <v>123</v>
      </c>
      <c r="D99" s="24"/>
      <c r="E99" s="24"/>
      <c r="F99" s="24" t="s">
        <v>154</v>
      </c>
      <c r="G99" s="24" t="s">
        <v>154</v>
      </c>
      <c r="H99" s="24" t="s">
        <v>154</v>
      </c>
      <c r="I99" s="24" t="s">
        <v>154</v>
      </c>
      <c r="J99" s="22"/>
      <c r="K99" s="7" t="str">
        <f t="shared" si="0"/>
        <v>--XXXX</v>
      </c>
      <c r="L99" s="13" t="str">
        <f ca="1">IFERROR(__xludf.DUMMYFUNCTION("REGEXREPLACE(TRIM(B99),""[^a-zA-Z0-9_.~-]"" , ""_"")"),"DS-2019_Cert_of_Eligibility_for_Exchange_Visitor_Status")</f>
        <v>DS-2019_Cert_of_Eligibility_for_Exchange_Visitor_Status</v>
      </c>
      <c r="M99" s="7" t="str">
        <f t="shared" si="1"/>
        <v>CON-HR-00018-AcademicPersonnel-Confidential-4</v>
      </c>
    </row>
    <row r="100" spans="1:13" ht="15.75" customHeight="1" x14ac:dyDescent="0.4">
      <c r="A100" s="5">
        <v>58</v>
      </c>
      <c r="B100" s="25" t="s">
        <v>249</v>
      </c>
      <c r="C100" s="23" t="s">
        <v>123</v>
      </c>
      <c r="D100" s="24"/>
      <c r="E100" s="24"/>
      <c r="F100" s="24" t="s">
        <v>154</v>
      </c>
      <c r="G100" s="24" t="s">
        <v>154</v>
      </c>
      <c r="H100" s="24" t="s">
        <v>154</v>
      </c>
      <c r="I100" s="24" t="s">
        <v>154</v>
      </c>
      <c r="J100" s="22"/>
      <c r="K100" s="7" t="str">
        <f t="shared" si="0"/>
        <v>--XXXX</v>
      </c>
      <c r="L100" s="13" t="str">
        <f ca="1">IFERROR(__xludf.DUMMYFUNCTION("REGEXREPLACE(TRIM(B100),""[^a-zA-Z0-9_.~-]"" , ""_"")"),"Insurance_Compliance_Statement")</f>
        <v>Insurance_Compliance_Statement</v>
      </c>
      <c r="M100" s="7" t="str">
        <f t="shared" si="1"/>
        <v>CON-HR-00018-AcademicPersonnel-Confidential-4</v>
      </c>
    </row>
    <row r="101" spans="1:13" ht="15.75" customHeight="1" x14ac:dyDescent="0.4">
      <c r="A101" s="5">
        <v>59</v>
      </c>
      <c r="B101" s="25" t="s">
        <v>250</v>
      </c>
      <c r="C101" s="23" t="s">
        <v>123</v>
      </c>
      <c r="D101" s="24" t="s">
        <v>154</v>
      </c>
      <c r="E101" s="24" t="s">
        <v>154</v>
      </c>
      <c r="F101" s="24" t="s">
        <v>154</v>
      </c>
      <c r="G101" s="24" t="s">
        <v>154</v>
      </c>
      <c r="H101" s="24" t="s">
        <v>154</v>
      </c>
      <c r="I101" s="24" t="s">
        <v>154</v>
      </c>
      <c r="J101" s="22"/>
      <c r="K101" s="7" t="str">
        <f t="shared" si="0"/>
        <v>XXXXXX</v>
      </c>
      <c r="L101" s="13" t="str">
        <f ca="1">IFERROR(__xludf.DUMMYFUNCTION("REGEXREPLACE(TRIM(B101),""[^a-zA-Z0-9_.~-]"" , ""_"")"),"J_Visa_Request")</f>
        <v>J_Visa_Request</v>
      </c>
      <c r="M101" s="7" t="str">
        <f t="shared" si="1"/>
        <v>CON-HR-00018-AcademicPersonnel-Confidential-1</v>
      </c>
    </row>
    <row r="102" spans="1:13" ht="15.75" customHeight="1" x14ac:dyDescent="0.4">
      <c r="A102" s="5">
        <v>60</v>
      </c>
      <c r="B102" s="25" t="s">
        <v>251</v>
      </c>
      <c r="C102" s="23" t="s">
        <v>123</v>
      </c>
      <c r="D102" s="24"/>
      <c r="E102" s="24"/>
      <c r="F102" s="24" t="s">
        <v>154</v>
      </c>
      <c r="G102" s="24" t="s">
        <v>154</v>
      </c>
      <c r="H102" s="24" t="s">
        <v>154</v>
      </c>
      <c r="I102" s="24" t="s">
        <v>154</v>
      </c>
      <c r="J102" s="22"/>
      <c r="K102" s="7" t="str">
        <f t="shared" si="0"/>
        <v>--XXXX</v>
      </c>
      <c r="L102" s="13" t="str">
        <f ca="1">IFERROR(__xludf.DUMMYFUNCTION("REGEXREPLACE(TRIM(B102),""[^a-zA-Z0-9_.~-]"" , ""_"")"),"J-1_Outside_Work_Request")</f>
        <v>J-1_Outside_Work_Request</v>
      </c>
      <c r="M102" s="7" t="str">
        <f t="shared" si="1"/>
        <v>CON-HR-00018-AcademicPersonnel-Confidential-4</v>
      </c>
    </row>
    <row r="103" spans="1:13" ht="15.75" customHeight="1" x14ac:dyDescent="0.4">
      <c r="A103" s="5">
        <v>61</v>
      </c>
      <c r="B103" s="25" t="s">
        <v>252</v>
      </c>
      <c r="C103" s="23" t="s">
        <v>123</v>
      </c>
      <c r="D103" s="24"/>
      <c r="E103" s="24"/>
      <c r="F103" s="24" t="s">
        <v>154</v>
      </c>
      <c r="G103" s="24" t="s">
        <v>154</v>
      </c>
      <c r="H103" s="24" t="s">
        <v>154</v>
      </c>
      <c r="I103" s="24" t="s">
        <v>154</v>
      </c>
      <c r="J103" s="22"/>
      <c r="K103" s="7" t="str">
        <f t="shared" si="0"/>
        <v>--XXXX</v>
      </c>
      <c r="L103" s="13" t="str">
        <f ca="1">IFERROR(__xludf.DUMMYFUNCTION("REGEXREPLACE(TRIM(B103),""[^a-zA-Z0-9_.~-]"" , ""_"")"),"J-1_Visa_Intake")</f>
        <v>J-1_Visa_Intake</v>
      </c>
      <c r="M103" s="7" t="str">
        <f t="shared" si="1"/>
        <v>CON-HR-00018-AcademicPersonnel-Confidential-4</v>
      </c>
    </row>
    <row r="104" spans="1:13" ht="15.75" customHeight="1" x14ac:dyDescent="0.4">
      <c r="A104" s="5">
        <v>62</v>
      </c>
      <c r="B104" s="25" t="s">
        <v>253</v>
      </c>
      <c r="C104" s="23" t="s">
        <v>123</v>
      </c>
      <c r="D104" s="24"/>
      <c r="E104" s="24"/>
      <c r="F104" s="24" t="s">
        <v>154</v>
      </c>
      <c r="G104" s="24" t="s">
        <v>154</v>
      </c>
      <c r="H104" s="24" t="s">
        <v>154</v>
      </c>
      <c r="I104" s="24" t="s">
        <v>154</v>
      </c>
      <c r="J104" s="22"/>
      <c r="K104" s="7" t="str">
        <f t="shared" si="0"/>
        <v>--XXXX</v>
      </c>
      <c r="L104" s="13" t="str">
        <f ca="1">IFERROR(__xludf.DUMMYFUNCTION("REGEXREPLACE(TRIM(B104),""[^a-zA-Z0-9_.~-]"" , ""_"")"),"Out_of_Country_Request_Form")</f>
        <v>Out_of_Country_Request_Form</v>
      </c>
      <c r="M104" s="7" t="str">
        <f t="shared" si="1"/>
        <v>CON-HR-00018-AcademicPersonnel-Confidential-4</v>
      </c>
    </row>
    <row r="105" spans="1:13" ht="15.75" customHeight="1" x14ac:dyDescent="0.4">
      <c r="A105" s="5">
        <v>63</v>
      </c>
      <c r="B105" s="25" t="s">
        <v>254</v>
      </c>
      <c r="C105" s="23" t="s">
        <v>123</v>
      </c>
      <c r="D105" s="24"/>
      <c r="E105" s="24"/>
      <c r="F105" s="24" t="s">
        <v>154</v>
      </c>
      <c r="G105" s="24" t="s">
        <v>154</v>
      </c>
      <c r="H105" s="24" t="s">
        <v>154</v>
      </c>
      <c r="I105" s="24" t="s">
        <v>154</v>
      </c>
      <c r="J105" s="22"/>
      <c r="K105" s="7" t="str">
        <f t="shared" si="0"/>
        <v>--XXXX</v>
      </c>
      <c r="L105" s="13" t="str">
        <f ca="1">IFERROR(__xludf.DUMMYFUNCTION("REGEXREPLACE(TRIM(B105),""[^a-zA-Z0-9_.~-]"" , ""_"")"),"Outside_Work_Authorization_Letter")</f>
        <v>Outside_Work_Authorization_Letter</v>
      </c>
      <c r="M105" s="7" t="str">
        <f t="shared" si="1"/>
        <v>CON-HR-00018-AcademicPersonnel-Confidential-4</v>
      </c>
    </row>
    <row r="106" spans="1:13" ht="15.75" customHeight="1" x14ac:dyDescent="0.4">
      <c r="A106" s="5">
        <v>64</v>
      </c>
      <c r="B106" s="25" t="s">
        <v>255</v>
      </c>
      <c r="C106" s="23" t="s">
        <v>123</v>
      </c>
      <c r="D106" s="24"/>
      <c r="E106" s="24"/>
      <c r="F106" s="24" t="s">
        <v>154</v>
      </c>
      <c r="G106" s="24" t="s">
        <v>154</v>
      </c>
      <c r="H106" s="24" t="s">
        <v>154</v>
      </c>
      <c r="I106" s="24" t="s">
        <v>154</v>
      </c>
      <c r="J106" s="22"/>
      <c r="K106" s="7" t="str">
        <f t="shared" si="0"/>
        <v>--XXXX</v>
      </c>
      <c r="L106" s="13" t="str">
        <f ca="1">IFERROR(__xludf.DUMMYFUNCTION("REGEXREPLACE(TRIM(B106),""[^a-zA-Z0-9_.~-]"" , ""_"")"),"Request_for_J-2_to_Join_J-1")</f>
        <v>Request_for_J-2_to_Join_J-1</v>
      </c>
      <c r="M106" s="7" t="str">
        <f t="shared" si="1"/>
        <v>CON-HR-00018-AcademicPersonnel-Confidential-4</v>
      </c>
    </row>
    <row r="107" spans="1:13" ht="15.75" customHeight="1" x14ac:dyDescent="0.4">
      <c r="A107" s="5">
        <v>65</v>
      </c>
      <c r="B107" s="25" t="s">
        <v>256</v>
      </c>
      <c r="C107" s="23" t="s">
        <v>123</v>
      </c>
      <c r="D107" s="22"/>
      <c r="E107" s="22"/>
      <c r="F107" s="24" t="s">
        <v>154</v>
      </c>
      <c r="G107" s="24" t="s">
        <v>154</v>
      </c>
      <c r="H107" s="24" t="s">
        <v>154</v>
      </c>
      <c r="I107" s="24" t="s">
        <v>154</v>
      </c>
      <c r="J107" s="22"/>
      <c r="K107" s="7" t="str">
        <f t="shared" si="0"/>
        <v>--XXXX</v>
      </c>
      <c r="L107" s="13" t="str">
        <f ca="1">IFERROR(__xludf.DUMMYFUNCTION("REGEXREPLACE(TRIM(B107),""[^a-zA-Z0-9_.~-]"" , ""_"")"),"Transfer_Verification_Form")</f>
        <v>Transfer_Verification_Form</v>
      </c>
      <c r="M107" s="7" t="str">
        <f t="shared" si="1"/>
        <v>CON-HR-00018-AcademicPersonnel-Confidential-4</v>
      </c>
    </row>
    <row r="108" spans="1:13" ht="15.75" customHeight="1" x14ac:dyDescent="0.4">
      <c r="A108" s="5">
        <v>66</v>
      </c>
      <c r="B108" s="25" t="s">
        <v>257</v>
      </c>
      <c r="C108" s="23" t="s">
        <v>123</v>
      </c>
      <c r="D108" s="24"/>
      <c r="E108" s="24"/>
      <c r="F108" s="24" t="s">
        <v>154</v>
      </c>
      <c r="G108" s="24" t="s">
        <v>154</v>
      </c>
      <c r="H108" s="24" t="s">
        <v>154</v>
      </c>
      <c r="I108" s="24" t="s">
        <v>154</v>
      </c>
      <c r="J108" s="22"/>
      <c r="K108" s="7" t="str">
        <f t="shared" si="0"/>
        <v>--XXXX</v>
      </c>
      <c r="L108" s="13" t="str">
        <f ca="1">IFERROR(__xludf.DUMMYFUNCTION("REGEXREPLACE(TRIM(B108),""[^a-zA-Z0-9_.~-]"" , ""_"")"),"Update_Address_Form")</f>
        <v>Update_Address_Form</v>
      </c>
      <c r="M108" s="7" t="str">
        <f t="shared" si="1"/>
        <v>CON-HR-00018-AcademicPersonnel-Confidential-4</v>
      </c>
    </row>
    <row r="109" spans="1:13" ht="15.75" customHeight="1" x14ac:dyDescent="0.4">
      <c r="A109" s="5">
        <v>67</v>
      </c>
      <c r="B109" s="25" t="s">
        <v>258</v>
      </c>
      <c r="C109" s="23" t="s">
        <v>131</v>
      </c>
      <c r="D109" s="22"/>
      <c r="E109" s="22"/>
      <c r="F109" s="24" t="s">
        <v>154</v>
      </c>
      <c r="G109" s="24" t="s">
        <v>154</v>
      </c>
      <c r="H109" s="24" t="s">
        <v>154</v>
      </c>
      <c r="I109" s="24" t="s">
        <v>154</v>
      </c>
      <c r="J109" s="22"/>
      <c r="K109" s="7" t="str">
        <f t="shared" si="0"/>
        <v>--XXXX</v>
      </c>
      <c r="L109" s="13" t="str">
        <f ca="1">IFERROR(__xludf.DUMMYFUNCTION("REGEXREPLACE(TRIM(B109),""[^a-zA-Z0-9_.~-]"" , ""_"")"),"Application_for_Permanent_Labor_Certification_Checklist")</f>
        <v>Application_for_Permanent_Labor_Certification_Checklist</v>
      </c>
      <c r="M109" s="7" t="str">
        <f t="shared" si="1"/>
        <v>CON-HR-00018-AcademicPersonnel-Confidential-4</v>
      </c>
    </row>
    <row r="110" spans="1:13" ht="15.75" customHeight="1" x14ac:dyDescent="0.4">
      <c r="A110" s="5">
        <v>68</v>
      </c>
      <c r="B110" s="25" t="s">
        <v>259</v>
      </c>
      <c r="C110" s="23" t="s">
        <v>131</v>
      </c>
      <c r="D110" s="24"/>
      <c r="E110" s="24"/>
      <c r="F110" s="24" t="s">
        <v>154</v>
      </c>
      <c r="G110" s="24" t="s">
        <v>154</v>
      </c>
      <c r="H110" s="24" t="s">
        <v>154</v>
      </c>
      <c r="I110" s="24" t="s">
        <v>154</v>
      </c>
      <c r="J110" s="22"/>
      <c r="K110" s="7" t="str">
        <f t="shared" si="0"/>
        <v>--XXXX</v>
      </c>
      <c r="L110" s="13" t="str">
        <f ca="1">IFERROR(__xludf.DUMMYFUNCTION("REGEXREPLACE(TRIM(B110),""[^a-zA-Z0-9_.~-]"" , ""_"")"),"Competitive_Recruitment_Report")</f>
        <v>Competitive_Recruitment_Report</v>
      </c>
      <c r="M110" s="7" t="str">
        <f t="shared" si="1"/>
        <v>CON-HR-00018-AcademicPersonnel-Confidential-4</v>
      </c>
    </row>
    <row r="111" spans="1:13" ht="15.75" customHeight="1" x14ac:dyDescent="0.4">
      <c r="A111" s="5">
        <v>69</v>
      </c>
      <c r="B111" s="25" t="s">
        <v>260</v>
      </c>
      <c r="C111" s="23" t="s">
        <v>131</v>
      </c>
      <c r="D111" s="24"/>
      <c r="E111" s="24"/>
      <c r="F111" s="24" t="s">
        <v>154</v>
      </c>
      <c r="G111" s="24" t="s">
        <v>154</v>
      </c>
      <c r="H111" s="24" t="s">
        <v>154</v>
      </c>
      <c r="I111" s="24" t="s">
        <v>154</v>
      </c>
      <c r="J111" s="22"/>
      <c r="K111" s="7" t="str">
        <f t="shared" si="0"/>
        <v>--XXXX</v>
      </c>
      <c r="L111" s="13" t="str">
        <f ca="1">IFERROR(__xludf.DUMMYFUNCTION("REGEXREPLACE(TRIM(B111),""[^a-zA-Z0-9_.~-]"" , ""_"")"),"Employer_Declaration")</f>
        <v>Employer_Declaration</v>
      </c>
      <c r="M111" s="7" t="str">
        <f t="shared" si="1"/>
        <v>CON-HR-00018-AcademicPersonnel-Confidential-4</v>
      </c>
    </row>
    <row r="112" spans="1:13" ht="15.75" customHeight="1" x14ac:dyDescent="0.4">
      <c r="A112" s="5">
        <v>70</v>
      </c>
      <c r="B112" s="25" t="s">
        <v>261</v>
      </c>
      <c r="C112" s="23" t="s">
        <v>131</v>
      </c>
      <c r="D112" s="24"/>
      <c r="E112" s="24"/>
      <c r="F112" s="24" t="s">
        <v>154</v>
      </c>
      <c r="G112" s="24" t="s">
        <v>154</v>
      </c>
      <c r="H112" s="24" t="s">
        <v>154</v>
      </c>
      <c r="I112" s="24" t="s">
        <v>154</v>
      </c>
      <c r="J112" s="22"/>
      <c r="K112" s="7" t="str">
        <f t="shared" si="0"/>
        <v>--XXXX</v>
      </c>
      <c r="L112" s="13" t="str">
        <f ca="1">IFERROR(__xludf.DUMMYFUNCTION("REGEXREPLACE(TRIM(B112),""[^a-zA-Z0-9_.~-]"" , ""_"")"),"ETA-9089_Application_for_Permanent_Labor_Certification")</f>
        <v>ETA-9089_Application_for_Permanent_Labor_Certification</v>
      </c>
      <c r="M112" s="7" t="str">
        <f t="shared" si="1"/>
        <v>CON-HR-00018-AcademicPersonnel-Confidential-4</v>
      </c>
    </row>
    <row r="113" spans="1:13" ht="15.75" customHeight="1" x14ac:dyDescent="0.4">
      <c r="A113" s="5">
        <v>71</v>
      </c>
      <c r="B113" s="26" t="s">
        <v>262</v>
      </c>
      <c r="C113" s="23" t="s">
        <v>131</v>
      </c>
      <c r="D113" s="24"/>
      <c r="E113" s="24"/>
      <c r="F113" s="24" t="s">
        <v>154</v>
      </c>
      <c r="G113" s="24" t="s">
        <v>154</v>
      </c>
      <c r="H113" s="24" t="s">
        <v>154</v>
      </c>
      <c r="I113" s="24" t="s">
        <v>154</v>
      </c>
      <c r="J113" s="22"/>
      <c r="K113" s="7" t="str">
        <f t="shared" si="0"/>
        <v>--XXXX</v>
      </c>
      <c r="L113" s="13" t="str">
        <f ca="1">IFERROR(__xludf.DUMMYFUNCTION("REGEXREPLACE(TRIM(B113),""[^a-zA-Z0-9_.~-]"" , ""_"")"),"ETA-9141_Prevailing_Wage_Determination_for_Perm_Labor_Cert")</f>
        <v>ETA-9141_Prevailing_Wage_Determination_for_Perm_Labor_Cert</v>
      </c>
      <c r="M113" s="7" t="str">
        <f t="shared" si="1"/>
        <v>CON-HR-00018-AcademicPersonnel-Confidential-4</v>
      </c>
    </row>
    <row r="114" spans="1:13" ht="15.75" customHeight="1" x14ac:dyDescent="0.4">
      <c r="A114" s="5">
        <v>72</v>
      </c>
      <c r="B114" s="25" t="s">
        <v>263</v>
      </c>
      <c r="C114" s="23" t="s">
        <v>131</v>
      </c>
      <c r="D114" s="24"/>
      <c r="E114" s="24"/>
      <c r="F114" s="24" t="s">
        <v>154</v>
      </c>
      <c r="G114" s="24" t="s">
        <v>154</v>
      </c>
      <c r="H114" s="24" t="s">
        <v>154</v>
      </c>
      <c r="I114" s="24" t="s">
        <v>154</v>
      </c>
      <c r="J114" s="22"/>
      <c r="K114" s="7" t="str">
        <f t="shared" si="0"/>
        <v>--XXXX</v>
      </c>
      <c r="L114" s="13" t="str">
        <f ca="1">IFERROR(__xludf.DUMMYFUNCTION("REGEXREPLACE(TRIM(B114),""[^a-zA-Z0-9_.~-]"" , ""_"")"),"I-140_Immigrant_Petition")</f>
        <v>I-140_Immigrant_Petition</v>
      </c>
      <c r="M114" s="7" t="str">
        <f t="shared" si="1"/>
        <v>CON-HR-00018-AcademicPersonnel-Confidential-4</v>
      </c>
    </row>
    <row r="115" spans="1:13" ht="15.75" customHeight="1" x14ac:dyDescent="0.4">
      <c r="A115" s="5">
        <v>73</v>
      </c>
      <c r="B115" s="25" t="s">
        <v>219</v>
      </c>
      <c r="C115" s="23" t="s">
        <v>131</v>
      </c>
      <c r="D115" s="24"/>
      <c r="E115" s="24"/>
      <c r="F115" s="24" t="s">
        <v>154</v>
      </c>
      <c r="G115" s="24" t="s">
        <v>154</v>
      </c>
      <c r="H115" s="24" t="s">
        <v>154</v>
      </c>
      <c r="I115" s="24" t="s">
        <v>154</v>
      </c>
      <c r="J115" s="22"/>
      <c r="K115" s="7" t="str">
        <f t="shared" si="0"/>
        <v>--XXXX</v>
      </c>
      <c r="L115" s="13" t="str">
        <f ca="1">IFERROR(__xludf.DUMMYFUNCTION("REGEXREPLACE(TRIM(B115),""[^a-zA-Z0-9_.~-]"" , ""_"")"),"I-485_Supplement_J_Confirmation_of_Bona_Fide_Job_Offer")</f>
        <v>I-485_Supplement_J_Confirmation_of_Bona_Fide_Job_Offer</v>
      </c>
      <c r="M115" s="7" t="str">
        <f t="shared" si="1"/>
        <v>CON-HR-00018-AcademicPersonnel-Confidential-4</v>
      </c>
    </row>
    <row r="116" spans="1:13" ht="15.75" customHeight="1" x14ac:dyDescent="0.4">
      <c r="A116" s="5">
        <v>74</v>
      </c>
      <c r="B116" s="25" t="s">
        <v>264</v>
      </c>
      <c r="C116" s="23" t="s">
        <v>131</v>
      </c>
      <c r="D116" s="24"/>
      <c r="E116" s="24"/>
      <c r="F116" s="24" t="s">
        <v>154</v>
      </c>
      <c r="G116" s="24" t="s">
        <v>154</v>
      </c>
      <c r="H116" s="24" t="s">
        <v>154</v>
      </c>
      <c r="I116" s="24" t="s">
        <v>154</v>
      </c>
      <c r="J116" s="22"/>
      <c r="K116" s="7" t="str">
        <f t="shared" si="0"/>
        <v>--XXXX</v>
      </c>
      <c r="L116" s="13" t="str">
        <f ca="1">IFERROR(__xludf.DUMMYFUNCTION("REGEXREPLACE(TRIM(B116),""[^a-zA-Z0-9_.~-]"" , ""_"")"),"I-797_Approval_Notice_for_I-140_Petition")</f>
        <v>I-797_Approval_Notice_for_I-140_Petition</v>
      </c>
      <c r="M116" s="7" t="str">
        <f t="shared" si="1"/>
        <v>CON-HR-00018-AcademicPersonnel-Confidential-4</v>
      </c>
    </row>
    <row r="117" spans="1:13" ht="15.75" customHeight="1" x14ac:dyDescent="0.4">
      <c r="A117" s="5">
        <v>75</v>
      </c>
      <c r="B117" s="25" t="s">
        <v>265</v>
      </c>
      <c r="C117" s="23" t="s">
        <v>131</v>
      </c>
      <c r="D117" s="24"/>
      <c r="E117" s="24"/>
      <c r="F117" s="24" t="s">
        <v>154</v>
      </c>
      <c r="G117" s="24" t="s">
        <v>154</v>
      </c>
      <c r="H117" s="24" t="s">
        <v>154</v>
      </c>
      <c r="I117" s="24" t="s">
        <v>154</v>
      </c>
      <c r="J117" s="22"/>
      <c r="K117" s="7" t="str">
        <f t="shared" si="0"/>
        <v>--XXXX</v>
      </c>
      <c r="L117" s="13" t="str">
        <f ca="1">IFERROR(__xludf.DUMMYFUNCTION("REGEXREPLACE(TRIM(B117),""[^a-zA-Z0-9_.~-]"" , ""_"")"),"I-797_Receipt_Notice_for_I-140_Petition")</f>
        <v>I-797_Receipt_Notice_for_I-140_Petition</v>
      </c>
      <c r="M117" s="7" t="str">
        <f t="shared" si="1"/>
        <v>CON-HR-00018-AcademicPersonnel-Confidential-4</v>
      </c>
    </row>
    <row r="118" spans="1:13" ht="15.75" customHeight="1" x14ac:dyDescent="0.4">
      <c r="A118" s="5">
        <v>76</v>
      </c>
      <c r="B118" s="25" t="s">
        <v>266</v>
      </c>
      <c r="C118" s="23" t="s">
        <v>131</v>
      </c>
      <c r="D118" s="24"/>
      <c r="E118" s="24"/>
      <c r="F118" s="24" t="s">
        <v>154</v>
      </c>
      <c r="G118" s="24" t="s">
        <v>154</v>
      </c>
      <c r="H118" s="24" t="s">
        <v>154</v>
      </c>
      <c r="I118" s="24" t="s">
        <v>154</v>
      </c>
      <c r="J118" s="22"/>
      <c r="K118" s="7" t="str">
        <f t="shared" si="0"/>
        <v>--XXXX</v>
      </c>
      <c r="L118" s="13" t="str">
        <f ca="1">IFERROR(__xludf.DUMMYFUNCTION("REGEXREPLACE(TRIM(B118),""[^a-zA-Z0-9_.~-]"" , ""_"")"),"I-907_Premium_Processing_Request_for_I-140_Petition")</f>
        <v>I-907_Premium_Processing_Request_for_I-140_Petition</v>
      </c>
      <c r="M118" s="7" t="str">
        <f t="shared" si="1"/>
        <v>CON-HR-00018-AcademicPersonnel-Confidential-4</v>
      </c>
    </row>
    <row r="119" spans="1:13" ht="15.75" customHeight="1" x14ac:dyDescent="0.4">
      <c r="A119" s="5">
        <v>77</v>
      </c>
      <c r="B119" s="23" t="s">
        <v>267</v>
      </c>
      <c r="C119" s="23" t="s">
        <v>131</v>
      </c>
      <c r="D119" s="24"/>
      <c r="E119" s="24"/>
      <c r="F119" s="24" t="s">
        <v>154</v>
      </c>
      <c r="G119" s="24" t="s">
        <v>154</v>
      </c>
      <c r="H119" s="24" t="s">
        <v>154</v>
      </c>
      <c r="I119" s="24" t="s">
        <v>154</v>
      </c>
      <c r="J119" s="22"/>
      <c r="K119" s="7" t="str">
        <f t="shared" si="0"/>
        <v>--XXXX</v>
      </c>
      <c r="L119" s="13" t="str">
        <f ca="1">IFERROR(__xludf.DUMMYFUNCTION("REGEXREPLACE(TRIM(B119),""[^a-zA-Z0-9_.~-]"" , ""_"")"),"Posted_Notice_for_Permanent_Labor_Certification")</f>
        <v>Posted_Notice_for_Permanent_Labor_Certification</v>
      </c>
      <c r="M119" s="7" t="str">
        <f t="shared" si="1"/>
        <v>CON-HR-00018-AcademicPersonnel-Confidential-4</v>
      </c>
    </row>
    <row r="120" spans="1:13" ht="15.75" customHeight="1" x14ac:dyDescent="0.4">
      <c r="A120" s="5">
        <v>78</v>
      </c>
      <c r="B120" s="25" t="s">
        <v>268</v>
      </c>
      <c r="C120" s="23" t="s">
        <v>131</v>
      </c>
      <c r="D120" s="24"/>
      <c r="E120" s="24"/>
      <c r="F120" s="24" t="s">
        <v>154</v>
      </c>
      <c r="G120" s="24" t="s">
        <v>154</v>
      </c>
      <c r="H120" s="24" t="s">
        <v>154</v>
      </c>
      <c r="I120" s="24" t="s">
        <v>154</v>
      </c>
      <c r="J120" s="22"/>
      <c r="K120" s="7" t="str">
        <f t="shared" si="0"/>
        <v>--XXXX</v>
      </c>
      <c r="L120" s="13" t="str">
        <f ca="1">IFERROR(__xludf.DUMMYFUNCTION("REGEXREPLACE(TRIM(B120),""[^a-zA-Z0-9_.~-]"" , ""_"")"),"Provost_Letter_for_I-140_petition")</f>
        <v>Provost_Letter_for_I-140_petition</v>
      </c>
      <c r="M120" s="7" t="str">
        <f t="shared" si="1"/>
        <v>CON-HR-00018-AcademicPersonnel-Confidential-4</v>
      </c>
    </row>
    <row r="121" spans="1:13" ht="15.75" customHeight="1" x14ac:dyDescent="0.4">
      <c r="A121" s="5">
        <v>79</v>
      </c>
      <c r="B121" s="25" t="s">
        <v>269</v>
      </c>
      <c r="C121" s="23" t="s">
        <v>131</v>
      </c>
      <c r="D121" s="24"/>
      <c r="E121" s="24"/>
      <c r="F121" s="24" t="s">
        <v>154</v>
      </c>
      <c r="G121" s="24" t="s">
        <v>154</v>
      </c>
      <c r="H121" s="24" t="s">
        <v>154</v>
      </c>
      <c r="I121" s="24" t="s">
        <v>154</v>
      </c>
      <c r="J121" s="22"/>
      <c r="K121" s="7" t="str">
        <f t="shared" si="0"/>
        <v>--XXXX</v>
      </c>
      <c r="L121" s="13" t="str">
        <f ca="1">IFERROR(__xludf.DUMMYFUNCTION("REGEXREPLACE(TRIM(B121),""[^a-zA-Z0-9_.~-]"" , ""_"")"),"Request_for_Evidence__RFE__Response_for_I-140_petition")</f>
        <v>Request_for_Evidence__RFE__Response_for_I-140_petition</v>
      </c>
      <c r="M121" s="7" t="str">
        <f t="shared" si="1"/>
        <v>CON-HR-00018-AcademicPersonnel-Confidential-4</v>
      </c>
    </row>
    <row r="122" spans="1:13" ht="15.75" customHeight="1" x14ac:dyDescent="0.4">
      <c r="A122" s="5">
        <v>80</v>
      </c>
      <c r="B122" s="25" t="s">
        <v>270</v>
      </c>
      <c r="C122" s="23" t="s">
        <v>131</v>
      </c>
      <c r="D122" s="24"/>
      <c r="E122" s="24"/>
      <c r="F122" s="24" t="s">
        <v>154</v>
      </c>
      <c r="G122" s="24" t="s">
        <v>154</v>
      </c>
      <c r="H122" s="24" t="s">
        <v>154</v>
      </c>
      <c r="I122" s="24" t="s">
        <v>154</v>
      </c>
      <c r="J122" s="22"/>
      <c r="K122" s="7" t="str">
        <f t="shared" si="0"/>
        <v>--XXXX</v>
      </c>
      <c r="L122" s="13" t="str">
        <f ca="1">IFERROR(__xludf.DUMMYFUNCTION("REGEXREPLACE(TRIM(B122),""[^a-zA-Z0-9_.~-]"" , ""_"")"),"Request_for_Reconsideration")</f>
        <v>Request_for_Reconsideration</v>
      </c>
      <c r="M122" s="7" t="str">
        <f t="shared" si="1"/>
        <v>CON-HR-00018-AcademicPersonnel-Confidential-4</v>
      </c>
    </row>
    <row r="123" spans="1:13" ht="15.75" customHeight="1" x14ac:dyDescent="0.4">
      <c r="A123" s="5">
        <v>81</v>
      </c>
      <c r="B123" s="25" t="s">
        <v>271</v>
      </c>
      <c r="C123" s="23" t="s">
        <v>131</v>
      </c>
      <c r="D123" s="24"/>
      <c r="E123" s="24"/>
      <c r="F123" s="24" t="s">
        <v>154</v>
      </c>
      <c r="G123" s="24" t="s">
        <v>154</v>
      </c>
      <c r="H123" s="24" t="s">
        <v>154</v>
      </c>
      <c r="I123" s="24" t="s">
        <v>154</v>
      </c>
      <c r="J123" s="22"/>
      <c r="K123" s="7" t="str">
        <f t="shared" si="0"/>
        <v>--XXXX</v>
      </c>
      <c r="L123" s="13" t="str">
        <f ca="1">IFERROR(__xludf.DUMMYFUNCTION("REGEXREPLACE(TRIM(B123),""[^a-zA-Z0-9_.~-]"" , ""_"")"),"USCIS_Request_for_Evidence_for_I-140_petition")</f>
        <v>USCIS_Request_for_Evidence_for_I-140_petition</v>
      </c>
      <c r="M123" s="7" t="str">
        <f t="shared" si="1"/>
        <v>CON-HR-00018-AcademicPersonnel-Confidential-4</v>
      </c>
    </row>
    <row r="124" spans="1:13" ht="15.75" customHeight="1" x14ac:dyDescent="0.4">
      <c r="A124" s="5">
        <v>82</v>
      </c>
      <c r="B124" s="23" t="s">
        <v>272</v>
      </c>
      <c r="C124" s="23" t="s">
        <v>131</v>
      </c>
      <c r="D124" s="24"/>
      <c r="E124" s="24"/>
      <c r="F124" s="24" t="s">
        <v>154</v>
      </c>
      <c r="G124" s="24" t="s">
        <v>154</v>
      </c>
      <c r="H124" s="24" t="s">
        <v>154</v>
      </c>
      <c r="I124" s="24" t="s">
        <v>154</v>
      </c>
      <c r="J124" s="22"/>
      <c r="K124" s="7" t="str">
        <f t="shared" si="0"/>
        <v>--XXXX</v>
      </c>
      <c r="L124" s="13" t="str">
        <f ca="1">IFERROR(__xludf.DUMMYFUNCTION("REGEXREPLACE(TRIM(B124),""[^a-zA-Z0-9_.~-]"" , ""_"")"),"Withdrawal_Letter_for_I-140_petition")</f>
        <v>Withdrawal_Letter_for_I-140_petition</v>
      </c>
      <c r="M124" s="7" t="str">
        <f t="shared" si="1"/>
        <v>CON-HR-00018-AcademicPersonnel-Confidential-4</v>
      </c>
    </row>
    <row r="125" spans="1:13" ht="15.75" customHeight="1" x14ac:dyDescent="0.4">
      <c r="A125" s="5">
        <v>83</v>
      </c>
      <c r="B125" s="25" t="s">
        <v>273</v>
      </c>
      <c r="C125" s="23" t="s">
        <v>274</v>
      </c>
      <c r="D125" s="24"/>
      <c r="E125" s="24"/>
      <c r="F125" s="24" t="s">
        <v>154</v>
      </c>
      <c r="G125" s="24" t="s">
        <v>154</v>
      </c>
      <c r="H125" s="24" t="s">
        <v>154</v>
      </c>
      <c r="I125" s="24" t="s">
        <v>154</v>
      </c>
      <c r="J125" s="22"/>
      <c r="K125" s="7" t="str">
        <f t="shared" si="0"/>
        <v>--XXXX</v>
      </c>
      <c r="L125" s="13" t="str">
        <f ca="1">IFERROR(__xludf.DUMMYFUNCTION("REGEXREPLACE(TRIM(B125),""[^a-zA-Z0-9_.~-]"" , ""_"")"),"I-94_Record")</f>
        <v>I-94_Record</v>
      </c>
      <c r="M125" s="7" t="str">
        <f t="shared" si="1"/>
        <v>CON-HR-00018-AcademicPersonnel-Confidential-4</v>
      </c>
    </row>
    <row r="126" spans="1:13" ht="15.75" customHeight="1" x14ac:dyDescent="0.4">
      <c r="A126" s="5">
        <v>84</v>
      </c>
      <c r="B126" s="25" t="s">
        <v>275</v>
      </c>
      <c r="C126" s="23" t="s">
        <v>274</v>
      </c>
      <c r="D126" s="24"/>
      <c r="E126" s="24"/>
      <c r="F126" s="24" t="s">
        <v>154</v>
      </c>
      <c r="G126" s="24" t="s">
        <v>154</v>
      </c>
      <c r="H126" s="24" t="s">
        <v>154</v>
      </c>
      <c r="I126" s="24" t="s">
        <v>154</v>
      </c>
      <c r="J126" s="22"/>
      <c r="K126" s="7" t="str">
        <f t="shared" si="0"/>
        <v>--XXXX</v>
      </c>
      <c r="L126" s="13" t="str">
        <f ca="1">IFERROR(__xludf.DUMMYFUNCTION("REGEXREPLACE(TRIM(B126),""[^a-zA-Z0-9_.~-]"" , ""_"")"),"Maintenance_of_Status_i-94_Consent_Form")</f>
        <v>Maintenance_of_Status_i-94_Consent_Form</v>
      </c>
      <c r="M126" s="7" t="str">
        <f t="shared" si="1"/>
        <v>CON-HR-00018-AcademicPersonnel-Confidential-4</v>
      </c>
    </row>
    <row r="127" spans="1:13" ht="15.75" customHeight="1" x14ac:dyDescent="0.4">
      <c r="A127" s="5">
        <v>85</v>
      </c>
      <c r="B127" s="25" t="s">
        <v>276</v>
      </c>
      <c r="C127" s="23" t="s">
        <v>274</v>
      </c>
      <c r="D127" s="24"/>
      <c r="E127" s="24"/>
      <c r="F127" s="24" t="s">
        <v>154</v>
      </c>
      <c r="G127" s="24" t="s">
        <v>154</v>
      </c>
      <c r="H127" s="24" t="s">
        <v>154</v>
      </c>
      <c r="I127" s="24" t="s">
        <v>154</v>
      </c>
      <c r="J127" s="22"/>
      <c r="K127" s="7" t="str">
        <f t="shared" si="0"/>
        <v>--XXXX</v>
      </c>
      <c r="L127" s="13" t="str">
        <f ca="1">IFERROR(__xludf.DUMMYFUNCTION("REGEXREPLACE(TRIM(B127),""[^a-zA-Z0-9_.~-]"" , ""_"")"),"Passport_Photocopies")</f>
        <v>Passport_Photocopies</v>
      </c>
      <c r="M127" s="7" t="str">
        <f t="shared" si="1"/>
        <v>CON-HR-00018-AcademicPersonnel-Confidential-4</v>
      </c>
    </row>
    <row r="128" spans="1:13" ht="15.75" customHeight="1" x14ac:dyDescent="0.4">
      <c r="A128" s="5">
        <v>86</v>
      </c>
      <c r="B128" s="25" t="s">
        <v>277</v>
      </c>
      <c r="C128" s="23" t="s">
        <v>274</v>
      </c>
      <c r="D128" s="24"/>
      <c r="E128" s="24"/>
      <c r="F128" s="24" t="s">
        <v>154</v>
      </c>
      <c r="G128" s="24" t="s">
        <v>154</v>
      </c>
      <c r="H128" s="24" t="s">
        <v>154</v>
      </c>
      <c r="I128" s="24" t="s">
        <v>154</v>
      </c>
      <c r="J128" s="22"/>
      <c r="K128" s="7" t="str">
        <f t="shared" si="0"/>
        <v>--XXXX</v>
      </c>
      <c r="L128" s="13" t="str">
        <f ca="1">IFERROR(__xludf.DUMMYFUNCTION("REGEXREPLACE(TRIM(B128),""[^a-zA-Z0-9_.~-]"" , ""_"")"),"Permanent_Residence_Card")</f>
        <v>Permanent_Residence_Card</v>
      </c>
      <c r="M128" s="7" t="str">
        <f t="shared" si="1"/>
        <v>CON-HR-00018-AcademicPersonnel-Confidential-4</v>
      </c>
    </row>
    <row r="129" spans="1:13" ht="15.75" customHeight="1" x14ac:dyDescent="0.4">
      <c r="A129" s="5">
        <v>87</v>
      </c>
      <c r="B129" s="25" t="s">
        <v>278</v>
      </c>
      <c r="C129" s="23" t="s">
        <v>274</v>
      </c>
      <c r="D129" s="24"/>
      <c r="E129" s="24"/>
      <c r="F129" s="24" t="s">
        <v>154</v>
      </c>
      <c r="G129" s="24" t="s">
        <v>154</v>
      </c>
      <c r="H129" s="24" t="s">
        <v>154</v>
      </c>
      <c r="I129" s="24" t="s">
        <v>154</v>
      </c>
      <c r="J129" s="22"/>
      <c r="K129" s="7" t="str">
        <f t="shared" si="0"/>
        <v>--XXXX</v>
      </c>
      <c r="L129" s="13" t="str">
        <f ca="1">IFERROR(__xludf.DUMMYFUNCTION("REGEXREPLACE(TRIM(B129),""[^a-zA-Z0-9_.~-]"" , ""_"")"),"Visa_Correspondence")</f>
        <v>Visa_Correspondence</v>
      </c>
      <c r="M129" s="7" t="str">
        <f t="shared" si="1"/>
        <v>CON-HR-00018-AcademicPersonnel-Confidential-4</v>
      </c>
    </row>
    <row r="130" spans="1:13" ht="15.75" customHeight="1" x14ac:dyDescent="0.4">
      <c r="A130" s="5">
        <v>88</v>
      </c>
      <c r="B130" s="25" t="s">
        <v>279</v>
      </c>
      <c r="C130" s="23" t="s">
        <v>280</v>
      </c>
      <c r="D130" s="24"/>
      <c r="E130" s="24"/>
      <c r="F130" s="24" t="s">
        <v>154</v>
      </c>
      <c r="G130" s="24" t="s">
        <v>154</v>
      </c>
      <c r="H130" s="24" t="s">
        <v>154</v>
      </c>
      <c r="I130" s="24" t="s">
        <v>154</v>
      </c>
      <c r="J130" s="22"/>
      <c r="K130" s="7" t="str">
        <f t="shared" si="0"/>
        <v>--XXXX</v>
      </c>
      <c r="L130" s="13" t="str">
        <f ca="1">IFERROR(__xludf.DUMMYFUNCTION("REGEXREPLACE(TRIM(B130),""[^a-zA-Z0-9_.~-]"" , ""_"")"),"Visa_Documentation")</f>
        <v>Visa_Documentation</v>
      </c>
      <c r="M130" s="7" t="str">
        <f t="shared" si="1"/>
        <v>CON-HR-00018-AcademicPersonnel-Confidential-4</v>
      </c>
    </row>
    <row r="131" spans="1:13" ht="15.75" customHeight="1" x14ac:dyDescent="0.2">
      <c r="A131" s="5"/>
      <c r="B131" s="5"/>
      <c r="C131" s="5"/>
      <c r="D131" s="6"/>
      <c r="E131" s="6"/>
      <c r="F131" s="6"/>
      <c r="G131" s="6"/>
      <c r="H131" s="6"/>
      <c r="I131" s="6"/>
    </row>
    <row r="132" spans="1:13" ht="15.75" customHeight="1" x14ac:dyDescent="0.2">
      <c r="A132" s="5"/>
      <c r="B132" s="5"/>
      <c r="C132" s="5"/>
      <c r="D132" s="6"/>
      <c r="E132" s="6"/>
      <c r="F132" s="6"/>
      <c r="G132" s="6"/>
      <c r="H132" s="6"/>
      <c r="I132" s="6"/>
    </row>
    <row r="133" spans="1:13" ht="15.75" customHeight="1" x14ac:dyDescent="0.2">
      <c r="A133" s="5"/>
      <c r="B133" s="5"/>
      <c r="C133" s="5"/>
      <c r="D133" s="6"/>
      <c r="E133" s="6"/>
      <c r="F133" s="6"/>
      <c r="G133" s="6"/>
      <c r="H133" s="6"/>
      <c r="I133" s="6"/>
    </row>
    <row r="134" spans="1:13" ht="15.75" customHeight="1" x14ac:dyDescent="0.2">
      <c r="A134" s="5"/>
      <c r="B134" s="5"/>
      <c r="C134" s="5"/>
      <c r="D134" s="6"/>
      <c r="E134" s="6"/>
      <c r="F134" s="6"/>
      <c r="G134" s="6"/>
      <c r="H134" s="6"/>
      <c r="I134" s="6"/>
    </row>
    <row r="135" spans="1:13" ht="15.75" customHeight="1" x14ac:dyDescent="0.2">
      <c r="A135" s="5"/>
      <c r="B135" s="5"/>
      <c r="C135" s="5"/>
      <c r="D135" s="6"/>
      <c r="E135" s="6"/>
      <c r="F135" s="6"/>
      <c r="G135" s="6"/>
      <c r="H135" s="6"/>
      <c r="I135" s="6"/>
    </row>
    <row r="136" spans="1:13" ht="15.75" customHeight="1" x14ac:dyDescent="0.2">
      <c r="A136" s="5"/>
      <c r="B136" s="5"/>
      <c r="C136" s="5"/>
      <c r="D136" s="6"/>
      <c r="E136" s="6"/>
      <c r="F136" s="6"/>
      <c r="G136" s="6"/>
      <c r="H136" s="6"/>
      <c r="I136" s="6"/>
    </row>
    <row r="137" spans="1:13" ht="15.75" customHeight="1" x14ac:dyDescent="0.2">
      <c r="A137" s="5"/>
      <c r="B137" s="5"/>
      <c r="C137" s="5"/>
      <c r="D137" s="6"/>
      <c r="E137" s="6"/>
      <c r="F137" s="6"/>
      <c r="G137" s="6"/>
      <c r="H137" s="6"/>
      <c r="I137" s="6"/>
    </row>
    <row r="138" spans="1:13" ht="15.75" customHeight="1" x14ac:dyDescent="0.2">
      <c r="A138" s="5"/>
      <c r="B138" s="5"/>
      <c r="C138" s="5"/>
      <c r="D138" s="6"/>
      <c r="E138" s="6"/>
      <c r="F138" s="6"/>
      <c r="G138" s="6"/>
      <c r="H138" s="6"/>
      <c r="I138" s="6"/>
    </row>
    <row r="139" spans="1:13" ht="15.75" customHeight="1" x14ac:dyDescent="0.2">
      <c r="A139" s="5"/>
      <c r="B139" s="5"/>
      <c r="C139" s="5"/>
      <c r="D139" s="6"/>
      <c r="E139" s="6"/>
      <c r="F139" s="6"/>
      <c r="G139" s="6"/>
      <c r="H139" s="6"/>
      <c r="I139" s="6"/>
    </row>
    <row r="140" spans="1:13" ht="15.75" customHeight="1" x14ac:dyDescent="0.2">
      <c r="A140" s="5"/>
      <c r="B140" s="5"/>
      <c r="C140" s="5"/>
      <c r="D140" s="6"/>
      <c r="E140" s="6"/>
      <c r="F140" s="6"/>
      <c r="G140" s="6"/>
      <c r="H140" s="6"/>
      <c r="I140" s="6"/>
    </row>
    <row r="141" spans="1:13" ht="15.75" customHeight="1" x14ac:dyDescent="0.2">
      <c r="A141" s="5"/>
      <c r="B141" s="5"/>
      <c r="C141" s="5"/>
      <c r="D141" s="6"/>
      <c r="E141" s="6"/>
      <c r="F141" s="6"/>
      <c r="G141" s="6"/>
      <c r="H141" s="6"/>
      <c r="I141" s="6"/>
    </row>
    <row r="142" spans="1:13" ht="15.75" customHeight="1" x14ac:dyDescent="0.2">
      <c r="A142" s="5"/>
      <c r="B142" s="5"/>
      <c r="C142" s="5"/>
      <c r="D142" s="6"/>
      <c r="E142" s="6"/>
      <c r="F142" s="6"/>
      <c r="G142" s="6"/>
      <c r="H142" s="6"/>
      <c r="I142" s="6"/>
    </row>
    <row r="143" spans="1:13" ht="15.75" customHeight="1" x14ac:dyDescent="0.2">
      <c r="A143" s="5"/>
      <c r="B143" s="5"/>
      <c r="C143" s="5"/>
      <c r="D143" s="6"/>
      <c r="E143" s="6"/>
      <c r="F143" s="6"/>
      <c r="G143" s="6"/>
      <c r="H143" s="6"/>
      <c r="I143" s="6"/>
    </row>
    <row r="144" spans="1:13" ht="15.75" customHeight="1" x14ac:dyDescent="0.2">
      <c r="A144" s="5"/>
      <c r="B144" s="5"/>
      <c r="C144" s="5"/>
      <c r="D144" s="6"/>
      <c r="E144" s="6"/>
      <c r="F144" s="6"/>
      <c r="G144" s="6"/>
      <c r="H144" s="6"/>
      <c r="I144" s="6"/>
    </row>
    <row r="145" spans="1:9" ht="15.75" customHeight="1" x14ac:dyDescent="0.2">
      <c r="A145" s="5"/>
      <c r="B145" s="5"/>
      <c r="C145" s="5"/>
      <c r="D145" s="6"/>
      <c r="E145" s="6"/>
      <c r="F145" s="6"/>
      <c r="G145" s="6"/>
      <c r="H145" s="6"/>
      <c r="I145" s="6"/>
    </row>
    <row r="146" spans="1:9" ht="15.75" customHeight="1" x14ac:dyDescent="0.2">
      <c r="A146" s="5"/>
      <c r="B146" s="5"/>
      <c r="C146" s="5"/>
      <c r="D146" s="6"/>
      <c r="E146" s="6"/>
      <c r="F146" s="6"/>
      <c r="G146" s="6"/>
      <c r="H146" s="6"/>
      <c r="I146" s="6"/>
    </row>
    <row r="147" spans="1:9" ht="15.75" customHeight="1" x14ac:dyDescent="0.2">
      <c r="A147" s="5"/>
      <c r="B147" s="5"/>
      <c r="C147" s="5"/>
      <c r="D147" s="6"/>
      <c r="E147" s="6"/>
      <c r="F147" s="6"/>
      <c r="G147" s="6"/>
      <c r="H147" s="6"/>
      <c r="I147" s="6"/>
    </row>
    <row r="148" spans="1:9" ht="15.75" customHeight="1" x14ac:dyDescent="0.2">
      <c r="A148" s="5"/>
      <c r="B148" s="5"/>
      <c r="C148" s="5"/>
      <c r="D148" s="6"/>
      <c r="E148" s="6"/>
      <c r="F148" s="6"/>
      <c r="G148" s="6"/>
      <c r="H148" s="6"/>
      <c r="I148" s="6"/>
    </row>
    <row r="149" spans="1:9" ht="15.75" customHeight="1" x14ac:dyDescent="0.2">
      <c r="A149" s="5"/>
      <c r="B149" s="5"/>
      <c r="C149" s="5"/>
      <c r="D149" s="6"/>
      <c r="E149" s="6"/>
      <c r="F149" s="6"/>
      <c r="G149" s="6"/>
      <c r="H149" s="6"/>
      <c r="I149" s="6"/>
    </row>
    <row r="150" spans="1:9" ht="15.75" customHeight="1" x14ac:dyDescent="0.2">
      <c r="A150" s="5"/>
      <c r="B150" s="5"/>
      <c r="C150" s="5"/>
      <c r="D150" s="6"/>
      <c r="E150" s="6"/>
      <c r="F150" s="6"/>
      <c r="G150" s="6"/>
      <c r="H150" s="6"/>
      <c r="I150" s="6"/>
    </row>
    <row r="151" spans="1:9" ht="15.75" customHeight="1" x14ac:dyDescent="0.2">
      <c r="A151" s="5"/>
      <c r="B151" s="5"/>
      <c r="C151" s="5"/>
      <c r="D151" s="6"/>
      <c r="E151" s="6"/>
      <c r="F151" s="6"/>
      <c r="G151" s="6"/>
      <c r="H151" s="6"/>
      <c r="I151" s="6"/>
    </row>
    <row r="152" spans="1:9" ht="15.75" customHeight="1" x14ac:dyDescent="0.2">
      <c r="A152" s="5"/>
      <c r="B152" s="5"/>
      <c r="C152" s="5"/>
      <c r="D152" s="6"/>
      <c r="E152" s="6"/>
      <c r="F152" s="6"/>
      <c r="G152" s="6"/>
      <c r="H152" s="6"/>
      <c r="I152" s="6"/>
    </row>
    <row r="153" spans="1:9" ht="15.75" customHeight="1" x14ac:dyDescent="0.2">
      <c r="A153" s="5"/>
      <c r="B153" s="5"/>
      <c r="C153" s="5"/>
      <c r="D153" s="6"/>
      <c r="E153" s="6"/>
      <c r="F153" s="6"/>
      <c r="G153" s="6"/>
      <c r="H153" s="6"/>
      <c r="I153" s="6"/>
    </row>
    <row r="154" spans="1:9" ht="15.75" customHeight="1" x14ac:dyDescent="0.2">
      <c r="A154" s="5"/>
      <c r="B154" s="5"/>
      <c r="C154" s="5"/>
      <c r="D154" s="6"/>
      <c r="E154" s="6"/>
      <c r="F154" s="6"/>
      <c r="G154" s="6"/>
      <c r="H154" s="6"/>
      <c r="I154" s="6"/>
    </row>
    <row r="155" spans="1:9" ht="15.75" customHeight="1" x14ac:dyDescent="0.2">
      <c r="A155" s="5"/>
      <c r="B155" s="5"/>
      <c r="C155" s="5"/>
      <c r="D155" s="6"/>
      <c r="E155" s="6"/>
      <c r="F155" s="6"/>
      <c r="G155" s="6"/>
      <c r="H155" s="6"/>
      <c r="I155" s="6"/>
    </row>
    <row r="156" spans="1:9" ht="15.75" customHeight="1" x14ac:dyDescent="0.2">
      <c r="A156" s="5"/>
      <c r="B156" s="5"/>
      <c r="C156" s="5"/>
      <c r="D156" s="6"/>
      <c r="E156" s="6"/>
      <c r="F156" s="6"/>
      <c r="G156" s="6"/>
      <c r="H156" s="6"/>
      <c r="I156" s="6"/>
    </row>
    <row r="157" spans="1:9" ht="15.75" customHeight="1" x14ac:dyDescent="0.2">
      <c r="A157" s="5"/>
      <c r="B157" s="5"/>
      <c r="C157" s="5"/>
      <c r="D157" s="6"/>
      <c r="E157" s="6"/>
      <c r="F157" s="6"/>
      <c r="G157" s="6"/>
      <c r="H157" s="6"/>
      <c r="I157" s="6"/>
    </row>
    <row r="158" spans="1:9" ht="15.75" customHeight="1" x14ac:dyDescent="0.2">
      <c r="A158" s="5"/>
      <c r="B158" s="5"/>
      <c r="C158" s="5"/>
      <c r="D158" s="6"/>
      <c r="E158" s="6"/>
      <c r="F158" s="6"/>
      <c r="G158" s="6"/>
      <c r="H158" s="6"/>
      <c r="I158" s="6"/>
    </row>
    <row r="159" spans="1:9" ht="15.75" customHeight="1" x14ac:dyDescent="0.2">
      <c r="A159" s="5"/>
      <c r="B159" s="5"/>
      <c r="C159" s="5"/>
      <c r="D159" s="6"/>
      <c r="E159" s="6"/>
      <c r="F159" s="6"/>
      <c r="G159" s="6"/>
      <c r="H159" s="6"/>
      <c r="I159" s="6"/>
    </row>
    <row r="160" spans="1:9" ht="15.75" customHeight="1" x14ac:dyDescent="0.2">
      <c r="A160" s="5"/>
      <c r="B160" s="5"/>
      <c r="C160" s="5"/>
      <c r="D160" s="6"/>
      <c r="E160" s="6"/>
      <c r="F160" s="6"/>
      <c r="G160" s="6"/>
      <c r="H160" s="6"/>
      <c r="I160" s="6"/>
    </row>
    <row r="161" spans="1:9" ht="15.75" customHeight="1" x14ac:dyDescent="0.2">
      <c r="A161" s="5"/>
      <c r="B161" s="5"/>
      <c r="C161" s="5"/>
      <c r="D161" s="6"/>
      <c r="E161" s="6"/>
      <c r="F161" s="6"/>
      <c r="G161" s="6"/>
      <c r="H161" s="6"/>
      <c r="I161" s="6"/>
    </row>
    <row r="162" spans="1:9" ht="15.75" customHeight="1" x14ac:dyDescent="0.2">
      <c r="A162" s="5"/>
      <c r="B162" s="5"/>
      <c r="C162" s="5"/>
      <c r="D162" s="6"/>
      <c r="E162" s="6"/>
      <c r="F162" s="6"/>
      <c r="G162" s="6"/>
      <c r="H162" s="6"/>
      <c r="I162" s="6"/>
    </row>
    <row r="163" spans="1:9" ht="15.75" customHeight="1" x14ac:dyDescent="0.2">
      <c r="A163" s="5"/>
      <c r="B163" s="5"/>
      <c r="C163" s="5"/>
      <c r="D163" s="6"/>
      <c r="E163" s="6"/>
      <c r="F163" s="6"/>
      <c r="G163" s="6"/>
      <c r="H163" s="6"/>
      <c r="I163" s="6"/>
    </row>
    <row r="164" spans="1:9" ht="15.75" customHeight="1" x14ac:dyDescent="0.2">
      <c r="A164" s="5"/>
      <c r="B164" s="5"/>
      <c r="C164" s="5"/>
      <c r="D164" s="6"/>
      <c r="E164" s="6"/>
      <c r="F164" s="6"/>
      <c r="G164" s="6"/>
      <c r="H164" s="6"/>
      <c r="I164" s="6"/>
    </row>
    <row r="165" spans="1:9" ht="15.75" customHeight="1" x14ac:dyDescent="0.2">
      <c r="A165" s="5"/>
      <c r="B165" s="5"/>
      <c r="C165" s="5"/>
      <c r="D165" s="6"/>
      <c r="E165" s="6"/>
      <c r="F165" s="6"/>
      <c r="G165" s="6"/>
      <c r="H165" s="6"/>
      <c r="I165" s="6"/>
    </row>
    <row r="166" spans="1:9" ht="15.75" customHeight="1" x14ac:dyDescent="0.2">
      <c r="A166" s="5"/>
      <c r="B166" s="5"/>
      <c r="C166" s="5"/>
      <c r="D166" s="6"/>
      <c r="E166" s="6"/>
      <c r="F166" s="6"/>
      <c r="G166" s="6"/>
      <c r="H166" s="6"/>
      <c r="I166" s="6"/>
    </row>
    <row r="167" spans="1:9" ht="15.75" customHeight="1" x14ac:dyDescent="0.2">
      <c r="A167" s="5"/>
      <c r="B167" s="5"/>
      <c r="C167" s="5"/>
      <c r="D167" s="6"/>
      <c r="E167" s="6"/>
      <c r="F167" s="6"/>
      <c r="G167" s="6"/>
      <c r="H167" s="6"/>
      <c r="I167" s="6"/>
    </row>
    <row r="168" spans="1:9" ht="15.75" customHeight="1" x14ac:dyDescent="0.2">
      <c r="A168" s="5"/>
      <c r="B168" s="5"/>
      <c r="C168" s="5"/>
      <c r="D168" s="6"/>
      <c r="E168" s="6"/>
      <c r="F168" s="6"/>
      <c r="G168" s="6"/>
      <c r="H168" s="6"/>
      <c r="I168" s="6"/>
    </row>
    <row r="169" spans="1:9" ht="15.75" customHeight="1" x14ac:dyDescent="0.2">
      <c r="A169" s="5"/>
      <c r="B169" s="5"/>
      <c r="C169" s="5"/>
      <c r="D169" s="6"/>
      <c r="E169" s="6"/>
      <c r="F169" s="6"/>
      <c r="G169" s="6"/>
      <c r="H169" s="6"/>
      <c r="I169" s="6"/>
    </row>
    <row r="170" spans="1:9" ht="15.75" customHeight="1" x14ac:dyDescent="0.2">
      <c r="A170" s="5"/>
      <c r="B170" s="5"/>
      <c r="C170" s="5"/>
      <c r="D170" s="6"/>
      <c r="E170" s="6"/>
      <c r="F170" s="6"/>
      <c r="G170" s="6"/>
      <c r="H170" s="6"/>
      <c r="I170" s="6"/>
    </row>
    <row r="171" spans="1:9" ht="15.75" customHeight="1" x14ac:dyDescent="0.2">
      <c r="A171" s="5"/>
      <c r="B171" s="5"/>
      <c r="C171" s="5"/>
      <c r="D171" s="6"/>
      <c r="E171" s="6"/>
      <c r="F171" s="6"/>
      <c r="G171" s="6"/>
      <c r="H171" s="6"/>
      <c r="I171" s="6"/>
    </row>
    <row r="172" spans="1:9" ht="15.75" customHeight="1" x14ac:dyDescent="0.2">
      <c r="A172" s="5"/>
      <c r="B172" s="5"/>
      <c r="C172" s="5"/>
      <c r="D172" s="6"/>
      <c r="E172" s="6"/>
      <c r="F172" s="6"/>
      <c r="G172" s="6"/>
      <c r="H172" s="6"/>
      <c r="I172" s="6"/>
    </row>
    <row r="173" spans="1:9" ht="15.75" customHeight="1" x14ac:dyDescent="0.2">
      <c r="A173" s="5"/>
      <c r="B173" s="5"/>
      <c r="C173" s="5"/>
      <c r="D173" s="6"/>
      <c r="E173" s="6"/>
      <c r="F173" s="6"/>
      <c r="G173" s="6"/>
      <c r="H173" s="6"/>
      <c r="I173" s="6"/>
    </row>
    <row r="174" spans="1:9" ht="15.75" customHeight="1" x14ac:dyDescent="0.2">
      <c r="A174" s="5"/>
      <c r="B174" s="5"/>
      <c r="C174" s="5"/>
      <c r="D174" s="6"/>
      <c r="E174" s="6"/>
      <c r="F174" s="6"/>
      <c r="G174" s="6"/>
      <c r="H174" s="6"/>
      <c r="I174" s="6"/>
    </row>
    <row r="175" spans="1:9" ht="15.75" customHeight="1" x14ac:dyDescent="0.2">
      <c r="A175" s="5"/>
      <c r="B175" s="5"/>
      <c r="C175" s="5"/>
      <c r="D175" s="6"/>
      <c r="E175" s="6"/>
      <c r="F175" s="6"/>
      <c r="G175" s="6"/>
      <c r="H175" s="6"/>
      <c r="I175" s="6"/>
    </row>
    <row r="176" spans="1:9" ht="15.75" customHeight="1" x14ac:dyDescent="0.2">
      <c r="A176" s="5"/>
      <c r="B176" s="5"/>
      <c r="C176" s="5"/>
      <c r="D176" s="6"/>
      <c r="E176" s="6"/>
      <c r="F176" s="6"/>
      <c r="G176" s="6"/>
      <c r="H176" s="6"/>
      <c r="I176" s="6"/>
    </row>
    <row r="177" spans="1:9" ht="15.75" customHeight="1" x14ac:dyDescent="0.2">
      <c r="A177" s="5"/>
      <c r="B177" s="5"/>
      <c r="C177" s="5"/>
      <c r="D177" s="6"/>
      <c r="E177" s="6"/>
      <c r="F177" s="6"/>
      <c r="G177" s="6"/>
      <c r="H177" s="6"/>
      <c r="I177" s="6"/>
    </row>
    <row r="178" spans="1:9" ht="15.75" customHeight="1" x14ac:dyDescent="0.2">
      <c r="A178" s="5"/>
      <c r="B178" s="5"/>
      <c r="C178" s="5"/>
      <c r="D178" s="6"/>
      <c r="E178" s="6"/>
      <c r="F178" s="6"/>
      <c r="G178" s="6"/>
      <c r="H178" s="6"/>
      <c r="I178" s="6"/>
    </row>
    <row r="179" spans="1:9" ht="15.75" customHeight="1" x14ac:dyDescent="0.2">
      <c r="A179" s="5"/>
      <c r="B179" s="5"/>
      <c r="C179" s="5"/>
      <c r="D179" s="6"/>
      <c r="E179" s="6"/>
      <c r="F179" s="6"/>
      <c r="G179" s="6"/>
      <c r="H179" s="6"/>
      <c r="I179" s="6"/>
    </row>
    <row r="180" spans="1:9" ht="15.75" customHeight="1" x14ac:dyDescent="0.2">
      <c r="A180" s="5"/>
      <c r="B180" s="5"/>
      <c r="C180" s="5"/>
      <c r="D180" s="6"/>
      <c r="E180" s="6"/>
      <c r="F180" s="6"/>
      <c r="G180" s="6"/>
      <c r="H180" s="6"/>
      <c r="I180" s="6"/>
    </row>
    <row r="181" spans="1:9" ht="15.75" customHeight="1" x14ac:dyDescent="0.2">
      <c r="A181" s="5"/>
      <c r="B181" s="5"/>
      <c r="C181" s="5"/>
      <c r="D181" s="6"/>
      <c r="E181" s="6"/>
      <c r="F181" s="6"/>
      <c r="G181" s="6"/>
      <c r="H181" s="6"/>
      <c r="I181" s="6"/>
    </row>
    <row r="182" spans="1:9" ht="15.75" customHeight="1" x14ac:dyDescent="0.2">
      <c r="A182" s="5"/>
      <c r="B182" s="5"/>
      <c r="C182" s="5"/>
      <c r="D182" s="6"/>
      <c r="E182" s="6"/>
      <c r="F182" s="6"/>
      <c r="G182" s="6"/>
      <c r="H182" s="6"/>
      <c r="I182" s="6"/>
    </row>
    <row r="183" spans="1:9" ht="15.75" customHeight="1" x14ac:dyDescent="0.2">
      <c r="A183" s="5"/>
      <c r="B183" s="5"/>
      <c r="C183" s="5"/>
      <c r="D183" s="6"/>
      <c r="E183" s="6"/>
      <c r="F183" s="6"/>
      <c r="G183" s="6"/>
      <c r="H183" s="6"/>
      <c r="I183" s="6"/>
    </row>
    <row r="184" spans="1:9" ht="15.75" customHeight="1" x14ac:dyDescent="0.2">
      <c r="A184" s="5"/>
      <c r="B184" s="5"/>
      <c r="C184" s="5"/>
      <c r="D184" s="6"/>
      <c r="E184" s="6"/>
      <c r="F184" s="6"/>
      <c r="G184" s="6"/>
      <c r="H184" s="6"/>
      <c r="I184" s="6"/>
    </row>
    <row r="185" spans="1:9" ht="15.75" customHeight="1" x14ac:dyDescent="0.2">
      <c r="A185" s="5"/>
      <c r="B185" s="5"/>
      <c r="C185" s="5"/>
      <c r="D185" s="6"/>
      <c r="E185" s="6"/>
      <c r="F185" s="6"/>
      <c r="G185" s="6"/>
      <c r="H185" s="6"/>
      <c r="I185" s="6"/>
    </row>
    <row r="186" spans="1:9" ht="15.75" customHeight="1" x14ac:dyDescent="0.2">
      <c r="A186" s="5"/>
      <c r="B186" s="5"/>
      <c r="C186" s="5"/>
      <c r="D186" s="6"/>
      <c r="E186" s="6"/>
      <c r="F186" s="6"/>
      <c r="G186" s="6"/>
      <c r="H186" s="6"/>
      <c r="I186" s="6"/>
    </row>
    <row r="187" spans="1:9" ht="15.75" customHeight="1" x14ac:dyDescent="0.2">
      <c r="A187" s="5"/>
      <c r="B187" s="5"/>
      <c r="C187" s="5"/>
      <c r="D187" s="6"/>
      <c r="E187" s="6"/>
      <c r="F187" s="6"/>
      <c r="G187" s="6"/>
      <c r="H187" s="6"/>
      <c r="I187" s="6"/>
    </row>
    <row r="188" spans="1:9" ht="15.75" customHeight="1" x14ac:dyDescent="0.2">
      <c r="A188" s="5"/>
      <c r="B188" s="5"/>
      <c r="C188" s="5"/>
      <c r="D188" s="6"/>
      <c r="E188" s="6"/>
      <c r="F188" s="6"/>
      <c r="G188" s="6"/>
      <c r="H188" s="6"/>
      <c r="I188" s="6"/>
    </row>
    <row r="189" spans="1:9" ht="15.75" customHeight="1" x14ac:dyDescent="0.2">
      <c r="A189" s="5"/>
      <c r="B189" s="5"/>
      <c r="C189" s="5"/>
      <c r="D189" s="6"/>
      <c r="E189" s="6"/>
      <c r="F189" s="6"/>
      <c r="G189" s="6"/>
      <c r="H189" s="6"/>
      <c r="I189" s="6"/>
    </row>
    <row r="190" spans="1:9" ht="15.75" customHeight="1" x14ac:dyDescent="0.2">
      <c r="A190" s="5"/>
      <c r="B190" s="5"/>
      <c r="C190" s="5"/>
      <c r="D190" s="6"/>
      <c r="E190" s="6"/>
      <c r="F190" s="6"/>
      <c r="G190" s="6"/>
      <c r="H190" s="6"/>
      <c r="I190" s="6"/>
    </row>
    <row r="191" spans="1:9" ht="15.75" customHeight="1" x14ac:dyDescent="0.2">
      <c r="A191" s="5"/>
      <c r="B191" s="5"/>
      <c r="C191" s="5"/>
      <c r="D191" s="6"/>
      <c r="E191" s="6"/>
      <c r="F191" s="6"/>
      <c r="G191" s="6"/>
      <c r="H191" s="6"/>
      <c r="I191" s="6"/>
    </row>
    <row r="192" spans="1:9" ht="15.75" customHeight="1" x14ac:dyDescent="0.2">
      <c r="A192" s="5"/>
      <c r="B192" s="5"/>
      <c r="C192" s="5"/>
      <c r="D192" s="6"/>
      <c r="E192" s="6"/>
      <c r="F192" s="6"/>
      <c r="G192" s="6"/>
      <c r="H192" s="6"/>
      <c r="I192" s="6"/>
    </row>
    <row r="193" spans="1:9" ht="15.75" customHeight="1" x14ac:dyDescent="0.2">
      <c r="A193" s="5"/>
      <c r="B193" s="5"/>
      <c r="C193" s="5"/>
      <c r="D193" s="6"/>
      <c r="E193" s="6"/>
      <c r="F193" s="6"/>
      <c r="G193" s="6"/>
      <c r="H193" s="6"/>
      <c r="I193" s="6"/>
    </row>
    <row r="194" spans="1:9" ht="15.75" customHeight="1" x14ac:dyDescent="0.2">
      <c r="A194" s="5"/>
      <c r="B194" s="5"/>
      <c r="C194" s="5"/>
      <c r="D194" s="6"/>
      <c r="E194" s="6"/>
      <c r="F194" s="6"/>
      <c r="G194" s="6"/>
      <c r="H194" s="6"/>
      <c r="I194" s="6"/>
    </row>
    <row r="195" spans="1:9" ht="15.75" customHeight="1" x14ac:dyDescent="0.2">
      <c r="A195" s="5"/>
      <c r="B195" s="5"/>
      <c r="C195" s="5"/>
      <c r="D195" s="6"/>
      <c r="E195" s="6"/>
      <c r="F195" s="6"/>
      <c r="G195" s="6"/>
      <c r="H195" s="6"/>
      <c r="I195" s="6"/>
    </row>
    <row r="196" spans="1:9" ht="15.75" customHeight="1" x14ac:dyDescent="0.2">
      <c r="A196" s="5"/>
      <c r="B196" s="5"/>
      <c r="C196" s="5"/>
      <c r="D196" s="6"/>
      <c r="E196" s="6"/>
      <c r="F196" s="6"/>
      <c r="G196" s="6"/>
      <c r="H196" s="6"/>
      <c r="I196" s="6"/>
    </row>
    <row r="197" spans="1:9" ht="15.75" customHeight="1" x14ac:dyDescent="0.2">
      <c r="A197" s="5"/>
      <c r="B197" s="5"/>
      <c r="C197" s="5"/>
      <c r="D197" s="6"/>
      <c r="E197" s="6"/>
      <c r="F197" s="6"/>
      <c r="G197" s="6"/>
      <c r="H197" s="6"/>
      <c r="I197" s="6"/>
    </row>
    <row r="198" spans="1:9" ht="15.75" customHeight="1" x14ac:dyDescent="0.2">
      <c r="A198" s="5"/>
      <c r="B198" s="5"/>
      <c r="C198" s="5"/>
      <c r="D198" s="6"/>
      <c r="E198" s="6"/>
      <c r="F198" s="6"/>
      <c r="G198" s="6"/>
      <c r="H198" s="6"/>
      <c r="I198" s="6"/>
    </row>
    <row r="199" spans="1:9" ht="15.75" customHeight="1" x14ac:dyDescent="0.2">
      <c r="A199" s="5"/>
      <c r="B199" s="5"/>
      <c r="C199" s="5"/>
      <c r="D199" s="6"/>
      <c r="E199" s="6"/>
      <c r="F199" s="6"/>
      <c r="G199" s="6"/>
      <c r="H199" s="6"/>
      <c r="I199" s="6"/>
    </row>
    <row r="200" spans="1:9" ht="15.75" customHeight="1" x14ac:dyDescent="0.2">
      <c r="A200" s="5"/>
      <c r="B200" s="5"/>
      <c r="C200" s="5"/>
      <c r="D200" s="6"/>
      <c r="E200" s="6"/>
      <c r="F200" s="6"/>
      <c r="G200" s="6"/>
      <c r="H200" s="6"/>
      <c r="I200" s="6"/>
    </row>
    <row r="201" spans="1:9" ht="15.75" customHeight="1" x14ac:dyDescent="0.2">
      <c r="A201" s="5"/>
      <c r="B201" s="5"/>
      <c r="C201" s="5"/>
      <c r="D201" s="6"/>
      <c r="E201" s="6"/>
      <c r="F201" s="6"/>
      <c r="G201" s="6"/>
      <c r="H201" s="6"/>
      <c r="I201" s="6"/>
    </row>
    <row r="202" spans="1:9" ht="15.75" customHeight="1" x14ac:dyDescent="0.2">
      <c r="A202" s="5"/>
      <c r="B202" s="5"/>
      <c r="C202" s="5"/>
      <c r="D202" s="6"/>
      <c r="E202" s="6"/>
      <c r="F202" s="6"/>
      <c r="G202" s="6"/>
      <c r="H202" s="6"/>
      <c r="I202" s="6"/>
    </row>
    <row r="203" spans="1:9" ht="15.75" customHeight="1" x14ac:dyDescent="0.2">
      <c r="A203" s="5"/>
      <c r="B203" s="5"/>
      <c r="C203" s="5"/>
      <c r="D203" s="6"/>
      <c r="E203" s="6"/>
      <c r="F203" s="6"/>
      <c r="G203" s="6"/>
      <c r="H203" s="6"/>
      <c r="I203" s="6"/>
    </row>
    <row r="204" spans="1:9" ht="15.75" customHeight="1" x14ac:dyDescent="0.2">
      <c r="A204" s="5"/>
      <c r="B204" s="5"/>
      <c r="C204" s="5"/>
      <c r="D204" s="6"/>
      <c r="E204" s="6"/>
      <c r="F204" s="6"/>
      <c r="G204" s="6"/>
      <c r="H204" s="6"/>
      <c r="I204" s="6"/>
    </row>
    <row r="205" spans="1:9" ht="15.75" customHeight="1" x14ac:dyDescent="0.2">
      <c r="A205" s="5"/>
      <c r="B205" s="5"/>
      <c r="C205" s="5"/>
      <c r="D205" s="6"/>
      <c r="E205" s="6"/>
      <c r="F205" s="6"/>
      <c r="G205" s="6"/>
      <c r="H205" s="6"/>
      <c r="I205" s="6"/>
    </row>
    <row r="206" spans="1:9" ht="15.75" customHeight="1" x14ac:dyDescent="0.2">
      <c r="A206" s="5"/>
      <c r="B206" s="5"/>
      <c r="C206" s="5"/>
      <c r="D206" s="6"/>
      <c r="E206" s="6"/>
      <c r="F206" s="6"/>
      <c r="G206" s="6"/>
      <c r="H206" s="6"/>
      <c r="I206" s="6"/>
    </row>
    <row r="207" spans="1:9" ht="15.75" customHeight="1" x14ac:dyDescent="0.2">
      <c r="A207" s="5"/>
      <c r="B207" s="5"/>
      <c r="C207" s="5"/>
      <c r="D207" s="6"/>
      <c r="E207" s="6"/>
      <c r="F207" s="6"/>
      <c r="G207" s="6"/>
      <c r="H207" s="6"/>
      <c r="I207" s="6"/>
    </row>
    <row r="208" spans="1:9" ht="15.75" customHeight="1" x14ac:dyDescent="0.2">
      <c r="A208" s="5"/>
      <c r="B208" s="5"/>
      <c r="C208" s="5"/>
      <c r="D208" s="6"/>
      <c r="E208" s="6"/>
      <c r="F208" s="6"/>
      <c r="G208" s="6"/>
      <c r="H208" s="6"/>
      <c r="I208" s="6"/>
    </row>
    <row r="209" spans="1:9" ht="15.75" customHeight="1" x14ac:dyDescent="0.2">
      <c r="A209" s="5"/>
      <c r="B209" s="5"/>
      <c r="C209" s="5"/>
      <c r="D209" s="6"/>
      <c r="E209" s="6"/>
      <c r="F209" s="6"/>
      <c r="G209" s="6"/>
      <c r="H209" s="6"/>
      <c r="I209" s="6"/>
    </row>
    <row r="210" spans="1:9" ht="15.75" customHeight="1" x14ac:dyDescent="0.2">
      <c r="A210" s="5"/>
      <c r="B210" s="5"/>
      <c r="C210" s="5"/>
      <c r="D210" s="6"/>
      <c r="E210" s="6"/>
      <c r="F210" s="6"/>
      <c r="G210" s="6"/>
      <c r="H210" s="6"/>
      <c r="I210" s="6"/>
    </row>
    <row r="211" spans="1:9" ht="15.75" customHeight="1" x14ac:dyDescent="0.2">
      <c r="A211" s="5"/>
      <c r="B211" s="5"/>
      <c r="C211" s="5"/>
      <c r="D211" s="6"/>
      <c r="E211" s="6"/>
      <c r="F211" s="6"/>
      <c r="G211" s="6"/>
      <c r="H211" s="6"/>
      <c r="I211" s="6"/>
    </row>
    <row r="212" spans="1:9" ht="15.75" customHeight="1" x14ac:dyDescent="0.2">
      <c r="A212" s="5"/>
      <c r="B212" s="5"/>
      <c r="C212" s="5"/>
      <c r="D212" s="6"/>
      <c r="E212" s="6"/>
      <c r="F212" s="6"/>
      <c r="G212" s="6"/>
      <c r="H212" s="6"/>
      <c r="I212" s="6"/>
    </row>
    <row r="213" spans="1:9" ht="15.75" customHeight="1" x14ac:dyDescent="0.2">
      <c r="A213" s="5"/>
      <c r="B213" s="5"/>
      <c r="C213" s="5"/>
      <c r="D213" s="6"/>
      <c r="E213" s="6"/>
      <c r="F213" s="6"/>
      <c r="G213" s="6"/>
      <c r="H213" s="6"/>
      <c r="I213" s="6"/>
    </row>
    <row r="214" spans="1:9" ht="15.75" customHeight="1" x14ac:dyDescent="0.2">
      <c r="A214" s="5"/>
      <c r="B214" s="5"/>
      <c r="C214" s="5"/>
      <c r="D214" s="6"/>
      <c r="E214" s="6"/>
      <c r="F214" s="6"/>
      <c r="G214" s="6"/>
      <c r="H214" s="6"/>
      <c r="I214" s="6"/>
    </row>
    <row r="215" spans="1:9" ht="15.75" customHeight="1" x14ac:dyDescent="0.2">
      <c r="A215" s="5"/>
      <c r="B215" s="5"/>
      <c r="C215" s="5"/>
      <c r="D215" s="6"/>
      <c r="E215" s="6"/>
      <c r="F215" s="6"/>
      <c r="G215" s="6"/>
      <c r="H215" s="6"/>
      <c r="I215" s="6"/>
    </row>
    <row r="216" spans="1:9" ht="15.75" customHeight="1" x14ac:dyDescent="0.2">
      <c r="A216" s="5"/>
      <c r="B216" s="5"/>
      <c r="C216" s="5"/>
      <c r="D216" s="6"/>
      <c r="E216" s="6"/>
      <c r="F216" s="6"/>
      <c r="G216" s="6"/>
      <c r="H216" s="6"/>
      <c r="I216" s="6"/>
    </row>
    <row r="217" spans="1:9" ht="15.75" customHeight="1" x14ac:dyDescent="0.2">
      <c r="A217" s="5"/>
      <c r="B217" s="5"/>
      <c r="C217" s="5"/>
      <c r="D217" s="6"/>
      <c r="E217" s="6"/>
      <c r="F217" s="6"/>
      <c r="G217" s="6"/>
      <c r="H217" s="6"/>
      <c r="I217" s="6"/>
    </row>
    <row r="218" spans="1:9" ht="15.75" customHeight="1" x14ac:dyDescent="0.2">
      <c r="A218" s="5"/>
      <c r="B218" s="5"/>
      <c r="C218" s="5"/>
      <c r="D218" s="6"/>
      <c r="E218" s="6"/>
      <c r="F218" s="6"/>
      <c r="G218" s="6"/>
      <c r="H218" s="6"/>
      <c r="I218" s="6"/>
    </row>
    <row r="219" spans="1:9" ht="15.75" customHeight="1" x14ac:dyDescent="0.2">
      <c r="A219" s="5"/>
      <c r="B219" s="5"/>
      <c r="C219" s="5"/>
      <c r="D219" s="6"/>
      <c r="E219" s="6"/>
      <c r="F219" s="6"/>
      <c r="G219" s="6"/>
      <c r="H219" s="6"/>
      <c r="I219" s="6"/>
    </row>
    <row r="220" spans="1:9" ht="15.75" customHeight="1" x14ac:dyDescent="0.2">
      <c r="A220" s="5"/>
      <c r="B220" s="5"/>
      <c r="C220" s="5"/>
      <c r="D220" s="6"/>
      <c r="E220" s="6"/>
      <c r="F220" s="6"/>
      <c r="G220" s="6"/>
      <c r="H220" s="6"/>
      <c r="I220" s="6"/>
    </row>
    <row r="221" spans="1:9" ht="15.75" customHeight="1" x14ac:dyDescent="0.2">
      <c r="A221" s="5"/>
      <c r="B221" s="5"/>
      <c r="C221" s="5"/>
      <c r="D221" s="6"/>
      <c r="E221" s="6"/>
      <c r="F221" s="6"/>
      <c r="G221" s="6"/>
      <c r="H221" s="6"/>
      <c r="I221" s="6"/>
    </row>
    <row r="222" spans="1:9" ht="15.75" customHeight="1" x14ac:dyDescent="0.2">
      <c r="A222" s="5"/>
      <c r="B222" s="5"/>
      <c r="C222" s="5"/>
      <c r="D222" s="6"/>
      <c r="E222" s="6"/>
      <c r="F222" s="6"/>
      <c r="G222" s="6"/>
      <c r="H222" s="6"/>
      <c r="I222" s="6"/>
    </row>
    <row r="223" spans="1:9" ht="15.75" customHeight="1" x14ac:dyDescent="0.2">
      <c r="A223" s="5"/>
      <c r="B223" s="5"/>
      <c r="C223" s="5"/>
      <c r="D223" s="6"/>
      <c r="E223" s="6"/>
      <c r="F223" s="6"/>
      <c r="G223" s="6"/>
      <c r="H223" s="6"/>
      <c r="I223" s="6"/>
    </row>
    <row r="224" spans="1:9" ht="15.75" customHeight="1" x14ac:dyDescent="0.2">
      <c r="A224" s="5"/>
      <c r="B224" s="5"/>
      <c r="C224" s="5"/>
      <c r="D224" s="6"/>
      <c r="E224" s="6"/>
      <c r="F224" s="6"/>
      <c r="G224" s="6"/>
      <c r="H224" s="6"/>
      <c r="I224" s="6"/>
    </row>
    <row r="225" spans="1:9" ht="15.75" customHeight="1" x14ac:dyDescent="0.2">
      <c r="A225" s="5"/>
      <c r="B225" s="5"/>
      <c r="C225" s="5"/>
      <c r="D225" s="6"/>
      <c r="E225" s="6"/>
      <c r="F225" s="6"/>
      <c r="G225" s="6"/>
      <c r="H225" s="6"/>
      <c r="I225" s="6"/>
    </row>
    <row r="226" spans="1:9" ht="15.75" customHeight="1" x14ac:dyDescent="0.2">
      <c r="A226" s="5"/>
      <c r="B226" s="5"/>
      <c r="C226" s="5"/>
      <c r="D226" s="6"/>
      <c r="E226" s="6"/>
      <c r="F226" s="6"/>
      <c r="G226" s="6"/>
      <c r="H226" s="6"/>
      <c r="I226" s="6"/>
    </row>
    <row r="227" spans="1:9" ht="15.75" customHeight="1" x14ac:dyDescent="0.2">
      <c r="A227" s="5"/>
      <c r="B227" s="5"/>
      <c r="C227" s="5"/>
      <c r="D227" s="6"/>
      <c r="E227" s="6"/>
      <c r="F227" s="6"/>
      <c r="G227" s="6"/>
      <c r="H227" s="6"/>
      <c r="I227" s="6"/>
    </row>
    <row r="228" spans="1:9" ht="15.75" customHeight="1" x14ac:dyDescent="0.2">
      <c r="A228" s="5"/>
      <c r="B228" s="5"/>
      <c r="C228" s="5"/>
      <c r="D228" s="6"/>
      <c r="E228" s="6"/>
      <c r="F228" s="6"/>
      <c r="G228" s="6"/>
      <c r="H228" s="6"/>
      <c r="I228" s="6"/>
    </row>
    <row r="229" spans="1:9" ht="15.75" customHeight="1" x14ac:dyDescent="0.2">
      <c r="A229" s="5"/>
      <c r="B229" s="5"/>
      <c r="C229" s="5"/>
      <c r="D229" s="6"/>
      <c r="E229" s="6"/>
      <c r="F229" s="6"/>
      <c r="G229" s="6"/>
      <c r="H229" s="6"/>
      <c r="I229" s="6"/>
    </row>
    <row r="230" spans="1:9" ht="15.75" customHeight="1" x14ac:dyDescent="0.2">
      <c r="A230" s="5"/>
      <c r="B230" s="5"/>
      <c r="C230" s="5"/>
      <c r="D230" s="6"/>
      <c r="E230" s="6"/>
      <c r="F230" s="6"/>
      <c r="G230" s="6"/>
      <c r="H230" s="6"/>
      <c r="I230" s="6"/>
    </row>
    <row r="231" spans="1:9" ht="15.75" customHeight="1" x14ac:dyDescent="0.2">
      <c r="A231" s="5"/>
      <c r="B231" s="5"/>
      <c r="C231" s="5"/>
      <c r="D231" s="6"/>
      <c r="E231" s="6"/>
      <c r="F231" s="6"/>
      <c r="G231" s="6"/>
      <c r="H231" s="6"/>
      <c r="I231" s="6"/>
    </row>
    <row r="232" spans="1:9" ht="15.75" customHeight="1" x14ac:dyDescent="0.2">
      <c r="A232" s="5"/>
      <c r="B232" s="5"/>
      <c r="C232" s="5"/>
      <c r="D232" s="6"/>
      <c r="E232" s="6"/>
      <c r="F232" s="6"/>
      <c r="G232" s="6"/>
      <c r="H232" s="6"/>
      <c r="I232" s="6"/>
    </row>
    <row r="233" spans="1:9" ht="15.75" customHeight="1" x14ac:dyDescent="0.2">
      <c r="A233" s="5"/>
      <c r="B233" s="5"/>
      <c r="C233" s="5"/>
      <c r="D233" s="6"/>
      <c r="E233" s="6"/>
      <c r="F233" s="6"/>
      <c r="G233" s="6"/>
      <c r="H233" s="6"/>
      <c r="I233" s="6"/>
    </row>
    <row r="234" spans="1:9" ht="15.75" customHeight="1" x14ac:dyDescent="0.2">
      <c r="A234" s="5"/>
      <c r="B234" s="5"/>
      <c r="C234" s="5"/>
      <c r="D234" s="6"/>
      <c r="E234" s="6"/>
      <c r="F234" s="6"/>
      <c r="G234" s="6"/>
      <c r="H234" s="6"/>
      <c r="I234" s="6"/>
    </row>
    <row r="235" spans="1:9" ht="15.75" customHeight="1" x14ac:dyDescent="0.2">
      <c r="A235" s="5"/>
      <c r="B235" s="5"/>
      <c r="C235" s="5"/>
      <c r="D235" s="6"/>
      <c r="E235" s="6"/>
      <c r="F235" s="6"/>
      <c r="G235" s="6"/>
      <c r="H235" s="6"/>
      <c r="I235" s="6"/>
    </row>
    <row r="236" spans="1:9" ht="15.75" customHeight="1" x14ac:dyDescent="0.2">
      <c r="A236" s="5"/>
      <c r="B236" s="5"/>
      <c r="C236" s="5"/>
      <c r="D236" s="6"/>
      <c r="E236" s="6"/>
      <c r="F236" s="6"/>
      <c r="G236" s="6"/>
      <c r="H236" s="6"/>
      <c r="I236" s="6"/>
    </row>
    <row r="237" spans="1:9" ht="15.75" customHeight="1" x14ac:dyDescent="0.2">
      <c r="A237" s="5"/>
      <c r="B237" s="5"/>
      <c r="C237" s="5"/>
      <c r="D237" s="6"/>
      <c r="E237" s="6"/>
      <c r="F237" s="6"/>
      <c r="G237" s="6"/>
      <c r="H237" s="6"/>
      <c r="I237" s="6"/>
    </row>
    <row r="238" spans="1:9" ht="15.75" customHeight="1" x14ac:dyDescent="0.2">
      <c r="A238" s="5"/>
      <c r="B238" s="5"/>
      <c r="C238" s="5"/>
      <c r="D238" s="6"/>
      <c r="E238" s="6"/>
      <c r="F238" s="6"/>
      <c r="G238" s="6"/>
      <c r="H238" s="6"/>
      <c r="I238" s="6"/>
    </row>
    <row r="239" spans="1:9" ht="15.75" customHeight="1" x14ac:dyDescent="0.2">
      <c r="A239" s="5"/>
      <c r="B239" s="5"/>
      <c r="C239" s="5"/>
      <c r="D239" s="6"/>
      <c r="E239" s="6"/>
      <c r="F239" s="6"/>
      <c r="G239" s="6"/>
      <c r="H239" s="6"/>
      <c r="I239" s="6"/>
    </row>
    <row r="240" spans="1:9" ht="15.75" customHeight="1" x14ac:dyDescent="0.2">
      <c r="A240" s="5"/>
      <c r="B240" s="5"/>
      <c r="C240" s="5"/>
      <c r="D240" s="6"/>
      <c r="E240" s="6"/>
      <c r="F240" s="6"/>
      <c r="G240" s="6"/>
      <c r="H240" s="6"/>
      <c r="I240" s="6"/>
    </row>
    <row r="241" spans="1:9" ht="15.75" customHeight="1" x14ac:dyDescent="0.2">
      <c r="A241" s="5"/>
      <c r="B241" s="5"/>
      <c r="C241" s="5"/>
      <c r="D241" s="6"/>
      <c r="E241" s="6"/>
      <c r="F241" s="6"/>
      <c r="G241" s="6"/>
      <c r="H241" s="6"/>
      <c r="I241" s="6"/>
    </row>
    <row r="242" spans="1:9" ht="15.75" customHeight="1" x14ac:dyDescent="0.2">
      <c r="A242" s="5"/>
      <c r="B242" s="5"/>
      <c r="C242" s="5"/>
      <c r="D242" s="6"/>
      <c r="E242" s="6"/>
      <c r="F242" s="6"/>
      <c r="G242" s="6"/>
      <c r="H242" s="6"/>
      <c r="I242" s="6"/>
    </row>
    <row r="243" spans="1:9" ht="15.75" customHeight="1" x14ac:dyDescent="0.2">
      <c r="A243" s="5"/>
      <c r="B243" s="5"/>
      <c r="C243" s="5"/>
      <c r="D243" s="6"/>
      <c r="E243" s="6"/>
      <c r="F243" s="6"/>
      <c r="G243" s="6"/>
      <c r="H243" s="6"/>
      <c r="I243" s="6"/>
    </row>
    <row r="244" spans="1:9" ht="15.75" customHeight="1" x14ac:dyDescent="0.2">
      <c r="A244" s="5"/>
      <c r="B244" s="5"/>
      <c r="C244" s="5"/>
      <c r="D244" s="6"/>
      <c r="E244" s="6"/>
      <c r="F244" s="6"/>
      <c r="G244" s="6"/>
      <c r="H244" s="6"/>
      <c r="I244" s="6"/>
    </row>
    <row r="245" spans="1:9" ht="15.75" customHeight="1" x14ac:dyDescent="0.2">
      <c r="A245" s="5"/>
      <c r="B245" s="5"/>
      <c r="C245" s="5"/>
      <c r="D245" s="6"/>
      <c r="E245" s="6"/>
      <c r="F245" s="6"/>
      <c r="G245" s="6"/>
      <c r="H245" s="6"/>
      <c r="I245" s="6"/>
    </row>
    <row r="246" spans="1:9" ht="15.75" customHeight="1" x14ac:dyDescent="0.2">
      <c r="A246" s="5"/>
      <c r="B246" s="5"/>
      <c r="C246" s="5"/>
      <c r="D246" s="6"/>
      <c r="E246" s="6"/>
      <c r="F246" s="6"/>
      <c r="G246" s="6"/>
      <c r="H246" s="6"/>
      <c r="I246" s="6"/>
    </row>
    <row r="247" spans="1:9" ht="15.75" customHeight="1" x14ac:dyDescent="0.2">
      <c r="A247" s="5"/>
      <c r="B247" s="5"/>
      <c r="C247" s="5"/>
      <c r="D247" s="6"/>
      <c r="E247" s="6"/>
      <c r="F247" s="6"/>
      <c r="G247" s="6"/>
      <c r="H247" s="6"/>
      <c r="I247" s="6"/>
    </row>
    <row r="248" spans="1:9" ht="15.75" customHeight="1" x14ac:dyDescent="0.2">
      <c r="A248" s="5"/>
      <c r="B248" s="5"/>
      <c r="C248" s="5"/>
      <c r="D248" s="6"/>
      <c r="E248" s="6"/>
      <c r="F248" s="6"/>
      <c r="G248" s="6"/>
      <c r="H248" s="6"/>
      <c r="I248" s="6"/>
    </row>
    <row r="249" spans="1:9" ht="15.75" customHeight="1" x14ac:dyDescent="0.2">
      <c r="A249" s="5"/>
      <c r="B249" s="5"/>
      <c r="C249" s="5"/>
      <c r="D249" s="6"/>
      <c r="E249" s="6"/>
      <c r="F249" s="6"/>
      <c r="G249" s="6"/>
      <c r="H249" s="6"/>
      <c r="I249" s="6"/>
    </row>
    <row r="250" spans="1:9" ht="15.75" customHeight="1" x14ac:dyDescent="0.2">
      <c r="A250" s="5"/>
      <c r="B250" s="5"/>
      <c r="C250" s="5"/>
      <c r="D250" s="6"/>
      <c r="E250" s="6"/>
      <c r="F250" s="6"/>
      <c r="G250" s="6"/>
      <c r="H250" s="6"/>
      <c r="I250" s="6"/>
    </row>
    <row r="251" spans="1:9" ht="15.75" customHeight="1" x14ac:dyDescent="0.2">
      <c r="A251" s="5"/>
      <c r="B251" s="5"/>
      <c r="C251" s="5"/>
      <c r="D251" s="6"/>
      <c r="E251" s="6"/>
      <c r="F251" s="6"/>
      <c r="G251" s="6"/>
      <c r="H251" s="6"/>
      <c r="I251" s="6"/>
    </row>
    <row r="252" spans="1:9" ht="15.75" customHeight="1" x14ac:dyDescent="0.2">
      <c r="A252" s="5"/>
      <c r="B252" s="5"/>
      <c r="C252" s="5"/>
      <c r="D252" s="6"/>
      <c r="E252" s="6"/>
      <c r="F252" s="6"/>
      <c r="G252" s="6"/>
      <c r="H252" s="6"/>
      <c r="I252" s="6"/>
    </row>
    <row r="253" spans="1:9" ht="15.75" customHeight="1" x14ac:dyDescent="0.2">
      <c r="A253" s="5"/>
      <c r="B253" s="5"/>
      <c r="C253" s="5"/>
      <c r="D253" s="6"/>
      <c r="E253" s="6"/>
      <c r="F253" s="6"/>
      <c r="G253" s="6"/>
      <c r="H253" s="6"/>
      <c r="I253" s="6"/>
    </row>
    <row r="254" spans="1:9" ht="15.75" customHeight="1" x14ac:dyDescent="0.2">
      <c r="A254" s="5"/>
      <c r="B254" s="5"/>
      <c r="C254" s="5"/>
      <c r="D254" s="6"/>
      <c r="E254" s="6"/>
      <c r="F254" s="6"/>
      <c r="G254" s="6"/>
      <c r="H254" s="6"/>
      <c r="I254" s="6"/>
    </row>
    <row r="255" spans="1:9" ht="15.75" customHeight="1" x14ac:dyDescent="0.2">
      <c r="A255" s="5"/>
      <c r="B255" s="5"/>
      <c r="C255" s="5"/>
      <c r="D255" s="6"/>
      <c r="E255" s="6"/>
      <c r="F255" s="6"/>
      <c r="G255" s="6"/>
      <c r="H255" s="6"/>
      <c r="I255" s="6"/>
    </row>
    <row r="256" spans="1:9" ht="15.75" customHeight="1" x14ac:dyDescent="0.2">
      <c r="A256" s="5"/>
      <c r="B256" s="5"/>
      <c r="C256" s="5"/>
      <c r="D256" s="6"/>
      <c r="E256" s="6"/>
      <c r="F256" s="6"/>
      <c r="G256" s="6"/>
      <c r="H256" s="6"/>
      <c r="I256" s="6"/>
    </row>
    <row r="257" spans="1:9" ht="15.75" customHeight="1" x14ac:dyDescent="0.2">
      <c r="A257" s="5"/>
      <c r="B257" s="5"/>
      <c r="C257" s="5"/>
      <c r="D257" s="6"/>
      <c r="E257" s="6"/>
      <c r="F257" s="6"/>
      <c r="G257" s="6"/>
      <c r="H257" s="6"/>
      <c r="I257" s="6"/>
    </row>
    <row r="258" spans="1:9" ht="15.75" customHeight="1" x14ac:dyDescent="0.2">
      <c r="A258" s="5"/>
      <c r="B258" s="5"/>
      <c r="C258" s="5"/>
      <c r="D258" s="6"/>
      <c r="E258" s="6"/>
      <c r="F258" s="6"/>
      <c r="G258" s="6"/>
      <c r="H258" s="6"/>
      <c r="I258" s="6"/>
    </row>
    <row r="259" spans="1:9" ht="15.75" customHeight="1" x14ac:dyDescent="0.2">
      <c r="A259" s="5"/>
      <c r="B259" s="5"/>
      <c r="C259" s="5"/>
      <c r="D259" s="6"/>
      <c r="E259" s="6"/>
      <c r="F259" s="6"/>
      <c r="G259" s="6"/>
      <c r="H259" s="6"/>
      <c r="I259" s="6"/>
    </row>
    <row r="260" spans="1:9" ht="15.75" customHeight="1" x14ac:dyDescent="0.2">
      <c r="A260" s="5"/>
      <c r="B260" s="5"/>
      <c r="C260" s="5"/>
      <c r="D260" s="6"/>
      <c r="E260" s="6"/>
      <c r="F260" s="6"/>
      <c r="G260" s="6"/>
      <c r="H260" s="6"/>
      <c r="I260" s="6"/>
    </row>
    <row r="261" spans="1:9" ht="15.75" customHeight="1" x14ac:dyDescent="0.2">
      <c r="A261" s="5"/>
      <c r="B261" s="5"/>
      <c r="C261" s="5"/>
      <c r="D261" s="6"/>
      <c r="E261" s="6"/>
      <c r="F261" s="6"/>
      <c r="G261" s="6"/>
      <c r="H261" s="6"/>
      <c r="I261" s="6"/>
    </row>
    <row r="262" spans="1:9" ht="15.75" customHeight="1" x14ac:dyDescent="0.2">
      <c r="A262" s="5"/>
      <c r="B262" s="5"/>
      <c r="C262" s="5"/>
      <c r="D262" s="6"/>
      <c r="E262" s="6"/>
      <c r="F262" s="6"/>
      <c r="G262" s="6"/>
      <c r="H262" s="6"/>
      <c r="I262" s="6"/>
    </row>
    <row r="263" spans="1:9" ht="15.75" customHeight="1" x14ac:dyDescent="0.2">
      <c r="A263" s="5"/>
      <c r="B263" s="5"/>
      <c r="C263" s="5"/>
      <c r="D263" s="6"/>
      <c r="E263" s="6"/>
      <c r="F263" s="6"/>
      <c r="G263" s="6"/>
      <c r="H263" s="6"/>
      <c r="I263" s="6"/>
    </row>
    <row r="264" spans="1:9" ht="15.75" customHeight="1" x14ac:dyDescent="0.2">
      <c r="A264" s="5"/>
      <c r="B264" s="5"/>
      <c r="C264" s="5"/>
      <c r="D264" s="6"/>
      <c r="E264" s="6"/>
      <c r="F264" s="6"/>
      <c r="G264" s="6"/>
      <c r="H264" s="6"/>
      <c r="I264" s="6"/>
    </row>
    <row r="265" spans="1:9" ht="15.75" customHeight="1" x14ac:dyDescent="0.2">
      <c r="A265" s="5"/>
      <c r="B265" s="5"/>
      <c r="C265" s="5"/>
      <c r="D265" s="6"/>
      <c r="E265" s="6"/>
      <c r="F265" s="6"/>
      <c r="G265" s="6"/>
      <c r="H265" s="6"/>
      <c r="I265" s="6"/>
    </row>
    <row r="266" spans="1:9" ht="15.75" customHeight="1" x14ac:dyDescent="0.2">
      <c r="A266" s="5"/>
      <c r="B266" s="5"/>
      <c r="C266" s="5"/>
      <c r="D266" s="6"/>
      <c r="E266" s="6"/>
      <c r="F266" s="6"/>
      <c r="G266" s="6"/>
      <c r="H266" s="6"/>
      <c r="I266" s="6"/>
    </row>
    <row r="267" spans="1:9" ht="15.75" customHeight="1" x14ac:dyDescent="0.2">
      <c r="A267" s="5"/>
      <c r="B267" s="5"/>
      <c r="C267" s="5"/>
      <c r="D267" s="6"/>
      <c r="E267" s="6"/>
      <c r="F267" s="6"/>
      <c r="G267" s="6"/>
      <c r="H267" s="6"/>
      <c r="I267" s="6"/>
    </row>
    <row r="268" spans="1:9" ht="15.75" customHeight="1" x14ac:dyDescent="0.2">
      <c r="A268" s="5"/>
      <c r="B268" s="5"/>
      <c r="C268" s="5"/>
      <c r="D268" s="6"/>
      <c r="E268" s="6"/>
      <c r="F268" s="6"/>
      <c r="G268" s="6"/>
      <c r="H268" s="6"/>
      <c r="I268" s="6"/>
    </row>
    <row r="269" spans="1:9" ht="15.75" customHeight="1" x14ac:dyDescent="0.2">
      <c r="A269" s="5"/>
      <c r="B269" s="5"/>
      <c r="C269" s="5"/>
      <c r="D269" s="6"/>
      <c r="E269" s="6"/>
      <c r="F269" s="6"/>
      <c r="G269" s="6"/>
      <c r="H269" s="6"/>
      <c r="I269" s="6"/>
    </row>
    <row r="270" spans="1:9" ht="15.75" customHeight="1" x14ac:dyDescent="0.2">
      <c r="A270" s="5"/>
      <c r="B270" s="5"/>
      <c r="C270" s="5"/>
      <c r="D270" s="6"/>
      <c r="E270" s="6"/>
      <c r="F270" s="6"/>
      <c r="G270" s="6"/>
      <c r="H270" s="6"/>
      <c r="I270" s="6"/>
    </row>
    <row r="271" spans="1:9" ht="15.75" customHeight="1" x14ac:dyDescent="0.2">
      <c r="A271" s="5"/>
      <c r="B271" s="5"/>
      <c r="C271" s="5"/>
      <c r="D271" s="6"/>
      <c r="E271" s="6"/>
      <c r="F271" s="6"/>
      <c r="G271" s="6"/>
      <c r="H271" s="6"/>
      <c r="I271" s="6"/>
    </row>
    <row r="272" spans="1:9" ht="15.75" customHeight="1" x14ac:dyDescent="0.2">
      <c r="A272" s="5"/>
      <c r="B272" s="5"/>
      <c r="C272" s="5"/>
      <c r="D272" s="6"/>
      <c r="E272" s="6"/>
      <c r="F272" s="6"/>
      <c r="G272" s="6"/>
      <c r="H272" s="6"/>
      <c r="I272" s="6"/>
    </row>
    <row r="273" spans="1:9" ht="15.75" customHeight="1" x14ac:dyDescent="0.2">
      <c r="A273" s="5"/>
      <c r="B273" s="5"/>
      <c r="C273" s="5"/>
      <c r="D273" s="6"/>
      <c r="E273" s="6"/>
      <c r="F273" s="6"/>
      <c r="G273" s="6"/>
      <c r="H273" s="6"/>
      <c r="I273" s="6"/>
    </row>
    <row r="274" spans="1:9" ht="15.75" customHeight="1" x14ac:dyDescent="0.2">
      <c r="A274" s="5"/>
      <c r="B274" s="5"/>
      <c r="C274" s="5"/>
      <c r="D274" s="6"/>
      <c r="E274" s="6"/>
      <c r="F274" s="6"/>
      <c r="G274" s="6"/>
      <c r="H274" s="6"/>
      <c r="I274" s="6"/>
    </row>
    <row r="275" spans="1:9" ht="15.75" customHeight="1" x14ac:dyDescent="0.2">
      <c r="A275" s="5"/>
      <c r="B275" s="5"/>
      <c r="C275" s="5"/>
      <c r="D275" s="6"/>
      <c r="E275" s="6"/>
      <c r="F275" s="6"/>
      <c r="G275" s="6"/>
      <c r="H275" s="6"/>
      <c r="I275" s="6"/>
    </row>
    <row r="276" spans="1:9" ht="15.75" customHeight="1" x14ac:dyDescent="0.2">
      <c r="A276" s="5"/>
      <c r="B276" s="5"/>
      <c r="C276" s="5"/>
      <c r="D276" s="6"/>
      <c r="E276" s="6"/>
      <c r="F276" s="6"/>
      <c r="G276" s="6"/>
      <c r="H276" s="6"/>
      <c r="I276" s="6"/>
    </row>
    <row r="277" spans="1:9" ht="15.75" customHeight="1" x14ac:dyDescent="0.2">
      <c r="A277" s="5"/>
      <c r="B277" s="5"/>
      <c r="C277" s="5"/>
      <c r="D277" s="6"/>
      <c r="E277" s="6"/>
      <c r="F277" s="6"/>
      <c r="G277" s="6"/>
      <c r="H277" s="6"/>
      <c r="I277" s="6"/>
    </row>
    <row r="278" spans="1:9" ht="15.75" customHeight="1" x14ac:dyDescent="0.2">
      <c r="A278" s="5"/>
      <c r="B278" s="5"/>
      <c r="C278" s="5"/>
      <c r="D278" s="6"/>
      <c r="E278" s="6"/>
      <c r="F278" s="6"/>
      <c r="G278" s="6"/>
      <c r="H278" s="6"/>
      <c r="I278" s="6"/>
    </row>
    <row r="279" spans="1:9" ht="15.75" customHeight="1" x14ac:dyDescent="0.2">
      <c r="A279" s="5"/>
      <c r="B279" s="5"/>
      <c r="C279" s="5"/>
      <c r="D279" s="6"/>
      <c r="E279" s="6"/>
      <c r="F279" s="6"/>
      <c r="G279" s="6"/>
      <c r="H279" s="6"/>
      <c r="I279" s="6"/>
    </row>
    <row r="280" spans="1:9" ht="15.75" customHeight="1" x14ac:dyDescent="0.2">
      <c r="A280" s="5"/>
      <c r="B280" s="5"/>
      <c r="C280" s="5"/>
      <c r="D280" s="6"/>
      <c r="E280" s="6"/>
      <c r="F280" s="6"/>
      <c r="G280" s="6"/>
      <c r="H280" s="6"/>
      <c r="I280" s="6"/>
    </row>
    <row r="281" spans="1:9" ht="15.75" customHeight="1" x14ac:dyDescent="0.2">
      <c r="A281" s="5"/>
      <c r="B281" s="5"/>
      <c r="C281" s="5"/>
      <c r="D281" s="6"/>
      <c r="E281" s="6"/>
      <c r="F281" s="6"/>
      <c r="G281" s="6"/>
      <c r="H281" s="6"/>
      <c r="I281" s="6"/>
    </row>
    <row r="282" spans="1:9" ht="15.75" customHeight="1" x14ac:dyDescent="0.2">
      <c r="A282" s="5"/>
      <c r="B282" s="5"/>
      <c r="C282" s="5"/>
      <c r="D282" s="6"/>
      <c r="E282" s="6"/>
      <c r="F282" s="6"/>
      <c r="G282" s="6"/>
      <c r="H282" s="6"/>
      <c r="I282" s="6"/>
    </row>
    <row r="283" spans="1:9" ht="15.75" customHeight="1" x14ac:dyDescent="0.2">
      <c r="A283" s="5"/>
      <c r="B283" s="5"/>
      <c r="C283" s="5"/>
      <c r="D283" s="6"/>
      <c r="E283" s="6"/>
      <c r="F283" s="6"/>
      <c r="G283" s="6"/>
      <c r="H283" s="6"/>
      <c r="I283" s="6"/>
    </row>
    <row r="284" spans="1:9" ht="15.75" customHeight="1" x14ac:dyDescent="0.2">
      <c r="A284" s="5"/>
      <c r="B284" s="5"/>
      <c r="C284" s="5"/>
      <c r="D284" s="6"/>
      <c r="E284" s="6"/>
      <c r="F284" s="6"/>
      <c r="G284" s="6"/>
      <c r="H284" s="6"/>
      <c r="I284" s="6"/>
    </row>
    <row r="285" spans="1:9" ht="15.75" customHeight="1" x14ac:dyDescent="0.2">
      <c r="A285" s="5"/>
      <c r="B285" s="5"/>
      <c r="C285" s="5"/>
      <c r="D285" s="6"/>
      <c r="E285" s="6"/>
      <c r="F285" s="6"/>
      <c r="G285" s="6"/>
      <c r="H285" s="6"/>
      <c r="I285" s="6"/>
    </row>
    <row r="286" spans="1:9" ht="15.75" customHeight="1" x14ac:dyDescent="0.2">
      <c r="A286" s="5"/>
      <c r="B286" s="5"/>
      <c r="C286" s="5"/>
      <c r="D286" s="6"/>
      <c r="E286" s="6"/>
      <c r="F286" s="6"/>
      <c r="G286" s="6"/>
      <c r="H286" s="6"/>
      <c r="I286" s="6"/>
    </row>
    <row r="287" spans="1:9" ht="15.75" customHeight="1" x14ac:dyDescent="0.2">
      <c r="A287" s="5"/>
      <c r="B287" s="5"/>
      <c r="C287" s="5"/>
      <c r="D287" s="6"/>
      <c r="E287" s="6"/>
      <c r="F287" s="6"/>
      <c r="G287" s="6"/>
      <c r="H287" s="6"/>
      <c r="I287" s="6"/>
    </row>
    <row r="288" spans="1:9" ht="15.75" customHeight="1" x14ac:dyDescent="0.2">
      <c r="A288" s="5"/>
      <c r="B288" s="5"/>
      <c r="C288" s="5"/>
      <c r="D288" s="6"/>
      <c r="E288" s="6"/>
      <c r="F288" s="6"/>
      <c r="G288" s="6"/>
      <c r="H288" s="6"/>
      <c r="I288" s="6"/>
    </row>
    <row r="289" spans="1:9" ht="15.75" customHeight="1" x14ac:dyDescent="0.2">
      <c r="A289" s="5"/>
      <c r="B289" s="5"/>
      <c r="C289" s="5"/>
      <c r="D289" s="6"/>
      <c r="E289" s="6"/>
      <c r="F289" s="6"/>
      <c r="G289" s="6"/>
      <c r="H289" s="6"/>
      <c r="I289" s="6"/>
    </row>
    <row r="290" spans="1:9" ht="15.75" customHeight="1" x14ac:dyDescent="0.2">
      <c r="A290" s="5"/>
      <c r="B290" s="5"/>
      <c r="C290" s="5"/>
      <c r="D290" s="6"/>
      <c r="E290" s="6"/>
      <c r="F290" s="6"/>
      <c r="G290" s="6"/>
      <c r="H290" s="6"/>
      <c r="I290" s="6"/>
    </row>
    <row r="291" spans="1:9" ht="15.75" customHeight="1" x14ac:dyDescent="0.2">
      <c r="A291" s="5"/>
      <c r="B291" s="5"/>
      <c r="C291" s="5"/>
      <c r="D291" s="6"/>
      <c r="E291" s="6"/>
      <c r="F291" s="6"/>
      <c r="G291" s="6"/>
      <c r="H291" s="6"/>
      <c r="I291" s="6"/>
    </row>
    <row r="292" spans="1:9" ht="15.75" customHeight="1" x14ac:dyDescent="0.2">
      <c r="A292" s="5"/>
      <c r="B292" s="5"/>
      <c r="C292" s="5"/>
      <c r="D292" s="6"/>
      <c r="E292" s="6"/>
      <c r="F292" s="6"/>
      <c r="G292" s="6"/>
      <c r="H292" s="6"/>
      <c r="I292" s="6"/>
    </row>
    <row r="293" spans="1:9" ht="15.75" customHeight="1" x14ac:dyDescent="0.2">
      <c r="A293" s="5"/>
      <c r="B293" s="5"/>
      <c r="C293" s="5"/>
      <c r="D293" s="6"/>
      <c r="E293" s="6"/>
      <c r="F293" s="6"/>
      <c r="G293" s="6"/>
      <c r="H293" s="6"/>
      <c r="I293" s="6"/>
    </row>
    <row r="294" spans="1:9" ht="15.75" customHeight="1" x14ac:dyDescent="0.2">
      <c r="A294" s="5"/>
      <c r="B294" s="5"/>
      <c r="C294" s="5"/>
      <c r="D294" s="6"/>
      <c r="E294" s="6"/>
      <c r="F294" s="6"/>
      <c r="G294" s="6"/>
      <c r="H294" s="6"/>
      <c r="I294" s="6"/>
    </row>
    <row r="295" spans="1:9" ht="15.75" customHeight="1" x14ac:dyDescent="0.2">
      <c r="A295" s="5"/>
      <c r="B295" s="5"/>
      <c r="C295" s="5"/>
      <c r="D295" s="6"/>
      <c r="E295" s="6"/>
      <c r="F295" s="6"/>
      <c r="G295" s="6"/>
      <c r="H295" s="6"/>
      <c r="I295" s="6"/>
    </row>
    <row r="296" spans="1:9" ht="15.75" customHeight="1" x14ac:dyDescent="0.2">
      <c r="A296" s="5"/>
      <c r="B296" s="5"/>
      <c r="C296" s="5"/>
      <c r="D296" s="6"/>
      <c r="E296" s="6"/>
      <c r="F296" s="6"/>
      <c r="G296" s="6"/>
      <c r="H296" s="6"/>
      <c r="I296" s="6"/>
    </row>
    <row r="297" spans="1:9" ht="15.75" customHeight="1" x14ac:dyDescent="0.2">
      <c r="A297" s="5"/>
      <c r="B297" s="5"/>
      <c r="C297" s="5"/>
      <c r="D297" s="6"/>
      <c r="E297" s="6"/>
      <c r="F297" s="6"/>
      <c r="G297" s="6"/>
      <c r="H297" s="6"/>
      <c r="I297" s="6"/>
    </row>
    <row r="298" spans="1:9" ht="15.75" customHeight="1" x14ac:dyDescent="0.2">
      <c r="A298" s="5"/>
      <c r="B298" s="5"/>
      <c r="C298" s="5"/>
      <c r="D298" s="6"/>
      <c r="E298" s="6"/>
      <c r="F298" s="6"/>
      <c r="G298" s="6"/>
      <c r="H298" s="6"/>
      <c r="I298" s="6"/>
    </row>
    <row r="299" spans="1:9" ht="15.75" customHeight="1" x14ac:dyDescent="0.2">
      <c r="A299" s="5"/>
      <c r="B299" s="5"/>
      <c r="C299" s="5"/>
      <c r="D299" s="6"/>
      <c r="E299" s="6"/>
      <c r="F299" s="6"/>
      <c r="G299" s="6"/>
      <c r="H299" s="6"/>
      <c r="I299" s="6"/>
    </row>
    <row r="300" spans="1:9" ht="15.75" customHeight="1" x14ac:dyDescent="0.2">
      <c r="A300" s="5"/>
      <c r="B300" s="5"/>
      <c r="C300" s="5"/>
      <c r="D300" s="6"/>
      <c r="E300" s="6"/>
      <c r="F300" s="6"/>
      <c r="G300" s="6"/>
      <c r="H300" s="6"/>
      <c r="I300" s="6"/>
    </row>
    <row r="301" spans="1:9" ht="15.75" customHeight="1" x14ac:dyDescent="0.2">
      <c r="A301" s="5"/>
      <c r="B301" s="5"/>
      <c r="C301" s="5"/>
      <c r="D301" s="6"/>
      <c r="E301" s="6"/>
      <c r="F301" s="6"/>
      <c r="G301" s="6"/>
      <c r="H301" s="6"/>
      <c r="I301" s="6"/>
    </row>
    <row r="302" spans="1:9" ht="15.75" customHeight="1" x14ac:dyDescent="0.2">
      <c r="A302" s="5"/>
      <c r="B302" s="5"/>
      <c r="C302" s="5"/>
      <c r="D302" s="6"/>
      <c r="E302" s="6"/>
      <c r="F302" s="6"/>
      <c r="G302" s="6"/>
      <c r="H302" s="6"/>
      <c r="I302" s="6"/>
    </row>
    <row r="303" spans="1:9" ht="15.75" customHeight="1" x14ac:dyDescent="0.2">
      <c r="A303" s="5"/>
      <c r="B303" s="5"/>
      <c r="C303" s="5"/>
      <c r="D303" s="6"/>
      <c r="E303" s="6"/>
      <c r="F303" s="6"/>
      <c r="G303" s="6"/>
      <c r="H303" s="6"/>
      <c r="I303" s="6"/>
    </row>
    <row r="304" spans="1:9" ht="15.75" customHeight="1" x14ac:dyDescent="0.2">
      <c r="A304" s="5"/>
      <c r="B304" s="5"/>
      <c r="C304" s="5"/>
      <c r="D304" s="6"/>
      <c r="E304" s="6"/>
      <c r="F304" s="6"/>
      <c r="G304" s="6"/>
      <c r="H304" s="6"/>
      <c r="I304" s="6"/>
    </row>
    <row r="305" spans="1:9" ht="15.75" customHeight="1" x14ac:dyDescent="0.2">
      <c r="A305" s="5"/>
      <c r="B305" s="5"/>
      <c r="C305" s="5"/>
      <c r="D305" s="6"/>
      <c r="E305" s="6"/>
      <c r="F305" s="6"/>
      <c r="G305" s="6"/>
      <c r="H305" s="6"/>
      <c r="I305" s="6"/>
    </row>
    <row r="306" spans="1:9" ht="15.75" customHeight="1" x14ac:dyDescent="0.2">
      <c r="A306" s="5"/>
      <c r="B306" s="5"/>
      <c r="C306" s="5"/>
      <c r="D306" s="6"/>
      <c r="E306" s="6"/>
      <c r="F306" s="6"/>
      <c r="G306" s="6"/>
      <c r="H306" s="6"/>
      <c r="I306" s="6"/>
    </row>
    <row r="307" spans="1:9" ht="15.75" customHeight="1" x14ac:dyDescent="0.2">
      <c r="A307" s="5"/>
      <c r="B307" s="5"/>
      <c r="C307" s="5"/>
      <c r="D307" s="6"/>
      <c r="E307" s="6"/>
      <c r="F307" s="6"/>
      <c r="G307" s="6"/>
      <c r="H307" s="6"/>
      <c r="I307" s="6"/>
    </row>
    <row r="308" spans="1:9" ht="15.75" customHeight="1" x14ac:dyDescent="0.2">
      <c r="A308" s="5"/>
      <c r="B308" s="5"/>
      <c r="C308" s="5"/>
      <c r="D308" s="6"/>
      <c r="E308" s="6"/>
      <c r="F308" s="6"/>
      <c r="G308" s="6"/>
      <c r="H308" s="6"/>
      <c r="I308" s="6"/>
    </row>
    <row r="309" spans="1:9" ht="15.75" customHeight="1" x14ac:dyDescent="0.2">
      <c r="A309" s="5"/>
      <c r="B309" s="5"/>
      <c r="C309" s="5"/>
      <c r="D309" s="6"/>
      <c r="E309" s="6"/>
      <c r="F309" s="6"/>
      <c r="G309" s="6"/>
      <c r="H309" s="6"/>
      <c r="I309" s="6"/>
    </row>
    <row r="310" spans="1:9" ht="15.75" customHeight="1" x14ac:dyDescent="0.2">
      <c r="A310" s="5"/>
      <c r="B310" s="5"/>
      <c r="C310" s="5"/>
      <c r="D310" s="6"/>
      <c r="E310" s="6"/>
      <c r="F310" s="6"/>
      <c r="G310" s="6"/>
      <c r="H310" s="6"/>
      <c r="I310" s="6"/>
    </row>
    <row r="311" spans="1:9" ht="15.75" customHeight="1" x14ac:dyDescent="0.2">
      <c r="A311" s="5"/>
      <c r="B311" s="5"/>
      <c r="C311" s="5"/>
      <c r="D311" s="6"/>
      <c r="E311" s="6"/>
      <c r="F311" s="6"/>
      <c r="G311" s="6"/>
      <c r="H311" s="6"/>
      <c r="I311" s="6"/>
    </row>
    <row r="312" spans="1:9" ht="15.75" customHeight="1" x14ac:dyDescent="0.2">
      <c r="A312" s="5"/>
      <c r="B312" s="5"/>
      <c r="C312" s="5"/>
      <c r="D312" s="6"/>
      <c r="E312" s="6"/>
      <c r="F312" s="6"/>
      <c r="G312" s="6"/>
      <c r="H312" s="6"/>
      <c r="I312" s="6"/>
    </row>
    <row r="313" spans="1:9" ht="15.75" customHeight="1" x14ac:dyDescent="0.2">
      <c r="A313" s="5"/>
      <c r="B313" s="5"/>
      <c r="C313" s="5"/>
      <c r="D313" s="6"/>
      <c r="E313" s="6"/>
      <c r="F313" s="6"/>
      <c r="G313" s="6"/>
      <c r="H313" s="6"/>
      <c r="I313" s="6"/>
    </row>
    <row r="314" spans="1:9" ht="15.75" customHeight="1" x14ac:dyDescent="0.2">
      <c r="A314" s="5"/>
      <c r="B314" s="5"/>
      <c r="C314" s="5"/>
      <c r="D314" s="6"/>
      <c r="E314" s="6"/>
      <c r="F314" s="6"/>
      <c r="G314" s="6"/>
      <c r="H314" s="6"/>
      <c r="I314" s="6"/>
    </row>
    <row r="315" spans="1:9" ht="15.75" customHeight="1" x14ac:dyDescent="0.2">
      <c r="A315" s="5"/>
      <c r="B315" s="5"/>
      <c r="C315" s="5"/>
      <c r="D315" s="6"/>
      <c r="E315" s="6"/>
      <c r="F315" s="6"/>
      <c r="G315" s="6"/>
      <c r="H315" s="6"/>
      <c r="I315" s="6"/>
    </row>
    <row r="316" spans="1:9" ht="15.75" customHeight="1" x14ac:dyDescent="0.2">
      <c r="A316" s="5"/>
      <c r="B316" s="5"/>
      <c r="C316" s="5"/>
      <c r="D316" s="6"/>
      <c r="E316" s="6"/>
      <c r="F316" s="6"/>
      <c r="G316" s="6"/>
      <c r="H316" s="6"/>
      <c r="I316" s="6"/>
    </row>
    <row r="317" spans="1:9" ht="15.75" customHeight="1" x14ac:dyDescent="0.2">
      <c r="A317" s="5"/>
      <c r="B317" s="5"/>
      <c r="C317" s="5"/>
      <c r="D317" s="6"/>
      <c r="E317" s="6"/>
      <c r="F317" s="6"/>
      <c r="G317" s="6"/>
      <c r="H317" s="6"/>
      <c r="I317" s="6"/>
    </row>
    <row r="318" spans="1:9" ht="15.75" customHeight="1" x14ac:dyDescent="0.2">
      <c r="A318" s="5"/>
      <c r="B318" s="5"/>
      <c r="C318" s="5"/>
      <c r="D318" s="6"/>
      <c r="E318" s="6"/>
      <c r="F318" s="6"/>
      <c r="G318" s="6"/>
      <c r="H318" s="6"/>
      <c r="I318" s="6"/>
    </row>
    <row r="319" spans="1:9" ht="15.75" customHeight="1" x14ac:dyDescent="0.2">
      <c r="A319" s="5"/>
      <c r="B319" s="5"/>
      <c r="C319" s="5"/>
      <c r="D319" s="6"/>
      <c r="E319" s="6"/>
      <c r="F319" s="6"/>
      <c r="G319" s="6"/>
      <c r="H319" s="6"/>
      <c r="I319" s="6"/>
    </row>
    <row r="320" spans="1:9" ht="15.75" customHeight="1" x14ac:dyDescent="0.2">
      <c r="A320" s="5"/>
      <c r="B320" s="5"/>
      <c r="C320" s="5"/>
      <c r="D320" s="6"/>
      <c r="E320" s="6"/>
      <c r="F320" s="6"/>
      <c r="G320" s="6"/>
      <c r="H320" s="6"/>
      <c r="I320" s="6"/>
    </row>
    <row r="321" spans="1:9" ht="15.75" customHeight="1" x14ac:dyDescent="0.2">
      <c r="A321" s="5"/>
      <c r="B321" s="5"/>
      <c r="C321" s="5"/>
      <c r="D321" s="6"/>
      <c r="E321" s="6"/>
      <c r="F321" s="6"/>
      <c r="G321" s="6"/>
      <c r="H321" s="6"/>
      <c r="I321" s="6"/>
    </row>
    <row r="322" spans="1:9" ht="15.75" customHeight="1" x14ac:dyDescent="0.2">
      <c r="A322" s="5"/>
      <c r="B322" s="5"/>
      <c r="C322" s="5"/>
      <c r="D322" s="6"/>
      <c r="E322" s="6"/>
      <c r="F322" s="6"/>
      <c r="G322" s="6"/>
      <c r="H322" s="6"/>
      <c r="I322" s="6"/>
    </row>
    <row r="323" spans="1:9" ht="15.75" customHeight="1" x14ac:dyDescent="0.2">
      <c r="A323" s="5"/>
      <c r="B323" s="5"/>
      <c r="C323" s="5"/>
      <c r="D323" s="6"/>
      <c r="E323" s="6"/>
      <c r="F323" s="6"/>
      <c r="G323" s="6"/>
      <c r="H323" s="6"/>
      <c r="I323" s="6"/>
    </row>
    <row r="324" spans="1:9" ht="15.75" customHeight="1" x14ac:dyDescent="0.2">
      <c r="A324" s="5"/>
      <c r="B324" s="5"/>
      <c r="C324" s="5"/>
      <c r="D324" s="6"/>
      <c r="E324" s="6"/>
      <c r="F324" s="6"/>
      <c r="G324" s="6"/>
      <c r="H324" s="6"/>
      <c r="I324" s="6"/>
    </row>
    <row r="325" spans="1:9" ht="15.75" customHeight="1" x14ac:dyDescent="0.2">
      <c r="A325" s="5"/>
      <c r="B325" s="5"/>
      <c r="C325" s="5"/>
      <c r="D325" s="6"/>
      <c r="E325" s="6"/>
      <c r="F325" s="6"/>
      <c r="G325" s="6"/>
      <c r="H325" s="6"/>
      <c r="I325" s="6"/>
    </row>
    <row r="326" spans="1:9" ht="15.75" customHeight="1" x14ac:dyDescent="0.2">
      <c r="A326" s="5"/>
      <c r="B326" s="5"/>
      <c r="C326" s="5"/>
      <c r="D326" s="6"/>
      <c r="E326" s="6"/>
      <c r="F326" s="6"/>
      <c r="G326" s="6"/>
      <c r="H326" s="6"/>
      <c r="I326" s="6"/>
    </row>
    <row r="327" spans="1:9" ht="15.75" customHeight="1" x14ac:dyDescent="0.2">
      <c r="A327" s="5"/>
      <c r="B327" s="5"/>
      <c r="C327" s="5"/>
      <c r="D327" s="6"/>
      <c r="E327" s="6"/>
      <c r="F327" s="6"/>
      <c r="G327" s="6"/>
      <c r="H327" s="6"/>
      <c r="I327" s="6"/>
    </row>
    <row r="328" spans="1:9" ht="15.75" customHeight="1" x14ac:dyDescent="0.2">
      <c r="A328" s="5"/>
      <c r="B328" s="5"/>
      <c r="C328" s="5"/>
      <c r="D328" s="6"/>
      <c r="E328" s="6"/>
      <c r="F328" s="6"/>
      <c r="G328" s="6"/>
      <c r="H328" s="6"/>
      <c r="I328" s="6"/>
    </row>
    <row r="329" spans="1:9" ht="15.75" customHeight="1" x14ac:dyDescent="0.2">
      <c r="A329" s="5"/>
      <c r="B329" s="5"/>
      <c r="C329" s="5"/>
      <c r="D329" s="6"/>
      <c r="E329" s="6"/>
      <c r="F329" s="6"/>
      <c r="G329" s="6"/>
      <c r="H329" s="6"/>
      <c r="I329" s="6"/>
    </row>
    <row r="330" spans="1:9" ht="15.75" customHeight="1" x14ac:dyDescent="0.2">
      <c r="A330" s="5"/>
      <c r="B330" s="5"/>
      <c r="C330" s="5"/>
      <c r="D330" s="6"/>
      <c r="E330" s="6"/>
      <c r="F330" s="6"/>
      <c r="G330" s="6"/>
      <c r="H330" s="6"/>
      <c r="I330" s="6"/>
    </row>
    <row r="331" spans="1:9" ht="15.75" customHeight="1" x14ac:dyDescent="0.2"/>
    <row r="332" spans="1:9" ht="15.75" customHeight="1" x14ac:dyDescent="0.2"/>
    <row r="333" spans="1:9" ht="15.75" customHeight="1" x14ac:dyDescent="0.2"/>
    <row r="334" spans="1:9" ht="15.75" customHeight="1" x14ac:dyDescent="0.2"/>
    <row r="335" spans="1:9" ht="15.75" customHeight="1" x14ac:dyDescent="0.2"/>
    <row r="336" spans="1:9"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B2:I130" xr:uid="{00000000-0009-0000-0000-000004000000}"/>
  <mergeCells count="1">
    <mergeCell ref="B1:C1"/>
  </mergeCells>
  <conditionalFormatting sqref="X3 Y3:Y6 K3:K1000 M3:M1000">
    <cfRule type="endsWith" dxfId="4" priority="1" operator="endsWith" text="1">
      <formula>RIGHT((K3),LEN("1"))=("1")</formula>
    </cfRule>
    <cfRule type="endsWith" dxfId="3" priority="2" operator="endsWith" text="2">
      <formula>RIGHT((K3),LEN("2"))=("2")</formula>
    </cfRule>
    <cfRule type="endsWith" dxfId="2" priority="3" operator="endsWith" text="3">
      <formula>RIGHT((K3),LEN("3"))=("3")</formula>
    </cfRule>
    <cfRule type="endsWith" dxfId="1" priority="4" operator="endsWith" text="4">
      <formula>RIGHT((K3),LEN("4"))=("4")</formula>
    </cfRule>
    <cfRule type="endsWith" dxfId="0" priority="5" operator="endsWith" text="5">
      <formula>RIGHT((K3),LEN("5"))=("5")</formula>
    </cfRule>
  </conditionalFormatting>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C1000"/>
  <sheetViews>
    <sheetView workbookViewId="0"/>
  </sheetViews>
  <sheetFormatPr defaultColWidth="14.42578125" defaultRowHeight="15" customHeight="1" x14ac:dyDescent="0.2"/>
  <cols>
    <col min="1" max="1" width="71.42578125" customWidth="1"/>
    <col min="2" max="6" width="14.42578125" customWidth="1"/>
  </cols>
  <sheetData>
    <row r="1" spans="1:2" ht="15.75" customHeight="1" x14ac:dyDescent="0.2">
      <c r="A1" s="9" t="s">
        <v>273</v>
      </c>
      <c r="B1" s="27">
        <f t="shared" ref="B1:B88" si="0">LEN(A1)</f>
        <v>11</v>
      </c>
    </row>
    <row r="2" spans="1:2" ht="15.75" customHeight="1" x14ac:dyDescent="0.2">
      <c r="A2" s="16" t="s">
        <v>177</v>
      </c>
      <c r="B2" s="27">
        <f t="shared" si="0"/>
        <v>12</v>
      </c>
    </row>
    <row r="3" spans="1:2" ht="15.75" customHeight="1" x14ac:dyDescent="0.2">
      <c r="A3" s="5" t="s">
        <v>179</v>
      </c>
      <c r="B3" s="27">
        <f t="shared" si="0"/>
        <v>12</v>
      </c>
    </row>
    <row r="4" spans="1:2" ht="15.75" customHeight="1" x14ac:dyDescent="0.2">
      <c r="A4" s="14" t="s">
        <v>37</v>
      </c>
      <c r="B4" s="27">
        <f t="shared" si="0"/>
        <v>13</v>
      </c>
    </row>
    <row r="5" spans="1:2" ht="15.75" customHeight="1" x14ac:dyDescent="0.2">
      <c r="A5" s="9" t="s">
        <v>235</v>
      </c>
      <c r="B5" s="27">
        <f t="shared" si="0"/>
        <v>14</v>
      </c>
    </row>
    <row r="6" spans="1:2" ht="15.75" customHeight="1" x14ac:dyDescent="0.2">
      <c r="A6" s="9" t="s">
        <v>250</v>
      </c>
      <c r="B6" s="27">
        <f t="shared" si="0"/>
        <v>14</v>
      </c>
    </row>
    <row r="7" spans="1:2" ht="15.75" customHeight="1" x14ac:dyDescent="0.2">
      <c r="A7" s="9" t="s">
        <v>26</v>
      </c>
      <c r="B7" s="27">
        <f t="shared" si="0"/>
        <v>15</v>
      </c>
    </row>
    <row r="8" spans="1:2" ht="15.75" customHeight="1" x14ac:dyDescent="0.2">
      <c r="A8" s="5" t="s">
        <v>182</v>
      </c>
      <c r="B8" s="27">
        <f t="shared" si="0"/>
        <v>15</v>
      </c>
    </row>
    <row r="9" spans="1:2" ht="15.75" customHeight="1" x14ac:dyDescent="0.2">
      <c r="A9" s="9" t="s">
        <v>252</v>
      </c>
      <c r="B9" s="27">
        <f t="shared" si="0"/>
        <v>15</v>
      </c>
    </row>
    <row r="10" spans="1:2" ht="15.75" customHeight="1" x14ac:dyDescent="0.2">
      <c r="A10" s="5" t="s">
        <v>165</v>
      </c>
      <c r="B10" s="27">
        <f t="shared" si="0"/>
        <v>16</v>
      </c>
    </row>
    <row r="11" spans="1:2" ht="15.75" customHeight="1" x14ac:dyDescent="0.2">
      <c r="A11" s="9" t="s">
        <v>174</v>
      </c>
      <c r="B11" s="27">
        <f t="shared" si="0"/>
        <v>18</v>
      </c>
    </row>
    <row r="12" spans="1:2" ht="15.75" customHeight="1" x14ac:dyDescent="0.2">
      <c r="A12" s="5" t="s">
        <v>115</v>
      </c>
      <c r="B12" s="27">
        <f t="shared" si="0"/>
        <v>18</v>
      </c>
    </row>
    <row r="13" spans="1:2" ht="15.75" customHeight="1" x14ac:dyDescent="0.2">
      <c r="A13" s="5" t="s">
        <v>197</v>
      </c>
      <c r="B13" s="27">
        <f t="shared" si="0"/>
        <v>18</v>
      </c>
    </row>
    <row r="14" spans="1:2" ht="15.75" customHeight="1" x14ac:dyDescent="0.2">
      <c r="A14" s="9" t="s">
        <v>279</v>
      </c>
      <c r="B14" s="27">
        <f t="shared" si="0"/>
        <v>18</v>
      </c>
    </row>
    <row r="15" spans="1:2" ht="15.75" customHeight="1" x14ac:dyDescent="0.2">
      <c r="A15" s="9" t="s">
        <v>172</v>
      </c>
      <c r="B15" s="27">
        <f t="shared" si="0"/>
        <v>19</v>
      </c>
    </row>
    <row r="16" spans="1:2" ht="15.75" customHeight="1" x14ac:dyDescent="0.2">
      <c r="A16" s="9" t="s">
        <v>181</v>
      </c>
      <c r="B16" s="27">
        <f t="shared" si="0"/>
        <v>19</v>
      </c>
    </row>
    <row r="17" spans="1:2" ht="15.75" customHeight="1" x14ac:dyDescent="0.2">
      <c r="A17" s="9" t="s">
        <v>257</v>
      </c>
      <c r="B17" s="27">
        <f t="shared" si="0"/>
        <v>19</v>
      </c>
    </row>
    <row r="18" spans="1:2" ht="15.75" customHeight="1" x14ac:dyDescent="0.2">
      <c r="A18" s="9" t="s">
        <v>278</v>
      </c>
      <c r="B18" s="27">
        <f t="shared" si="0"/>
        <v>19</v>
      </c>
    </row>
    <row r="19" spans="1:2" ht="15.75" customHeight="1" x14ac:dyDescent="0.2">
      <c r="A19" s="5" t="s">
        <v>161</v>
      </c>
      <c r="B19" s="27">
        <f t="shared" si="0"/>
        <v>20</v>
      </c>
    </row>
    <row r="20" spans="1:2" ht="15.75" customHeight="1" x14ac:dyDescent="0.2">
      <c r="A20" s="5" t="s">
        <v>178</v>
      </c>
      <c r="B20" s="27">
        <f t="shared" si="0"/>
        <v>20</v>
      </c>
    </row>
    <row r="21" spans="1:2" ht="15.75" customHeight="1" x14ac:dyDescent="0.2">
      <c r="A21" s="5" t="s">
        <v>183</v>
      </c>
      <c r="B21" s="27">
        <f t="shared" si="0"/>
        <v>20</v>
      </c>
    </row>
    <row r="22" spans="1:2" ht="15.75" customHeight="1" x14ac:dyDescent="0.2">
      <c r="A22" s="5" t="s">
        <v>196</v>
      </c>
      <c r="B22" s="27">
        <f t="shared" si="0"/>
        <v>20</v>
      </c>
    </row>
    <row r="23" spans="1:2" ht="15.75" customHeight="1" x14ac:dyDescent="0.2">
      <c r="A23" s="9" t="s">
        <v>260</v>
      </c>
      <c r="B23" s="27">
        <f t="shared" si="0"/>
        <v>20</v>
      </c>
    </row>
    <row r="24" spans="1:2" ht="15.75" customHeight="1" x14ac:dyDescent="0.2">
      <c r="A24" s="9" t="s">
        <v>276</v>
      </c>
      <c r="B24" s="27">
        <f t="shared" si="0"/>
        <v>20</v>
      </c>
    </row>
    <row r="25" spans="1:2" ht="15.75" customHeight="1" x14ac:dyDescent="0.2">
      <c r="A25" s="5" t="s">
        <v>157</v>
      </c>
      <c r="B25" s="27">
        <f t="shared" si="0"/>
        <v>21</v>
      </c>
    </row>
    <row r="26" spans="1:2" ht="15.75" customHeight="1" x14ac:dyDescent="0.2">
      <c r="A26" s="9" t="s">
        <v>236</v>
      </c>
      <c r="B26" s="27">
        <f t="shared" si="0"/>
        <v>21</v>
      </c>
    </row>
    <row r="27" spans="1:2" ht="15.75" customHeight="1" x14ac:dyDescent="0.2">
      <c r="A27" s="5" t="s">
        <v>170</v>
      </c>
      <c r="B27" s="27">
        <f t="shared" si="0"/>
        <v>22</v>
      </c>
    </row>
    <row r="28" spans="1:2" ht="15.75" customHeight="1" x14ac:dyDescent="0.2">
      <c r="A28" s="7" t="s">
        <v>230</v>
      </c>
      <c r="B28" s="27">
        <f t="shared" si="0"/>
        <v>22</v>
      </c>
    </row>
    <row r="29" spans="1:2" ht="15.75" customHeight="1" x14ac:dyDescent="0.2">
      <c r="A29" s="9" t="s">
        <v>237</v>
      </c>
      <c r="B29" s="27">
        <f t="shared" si="0"/>
        <v>22</v>
      </c>
    </row>
    <row r="30" spans="1:2" ht="15.75" customHeight="1" x14ac:dyDescent="0.2">
      <c r="A30" s="9" t="s">
        <v>168</v>
      </c>
      <c r="B30" s="27">
        <f t="shared" si="0"/>
        <v>23</v>
      </c>
    </row>
    <row r="31" spans="1:2" ht="15.75" customHeight="1" x14ac:dyDescent="0.2">
      <c r="A31" s="5" t="s">
        <v>176</v>
      </c>
      <c r="B31" s="27">
        <f t="shared" si="0"/>
        <v>24</v>
      </c>
    </row>
    <row r="32" spans="1:2" ht="15.75" customHeight="1" x14ac:dyDescent="0.2">
      <c r="A32" s="9" t="s">
        <v>251</v>
      </c>
      <c r="B32" s="27">
        <f t="shared" si="0"/>
        <v>24</v>
      </c>
    </row>
    <row r="33" spans="1:2" ht="15.75" customHeight="1" x14ac:dyDescent="0.2">
      <c r="A33" s="9" t="s">
        <v>263</v>
      </c>
      <c r="B33" s="27">
        <f t="shared" si="0"/>
        <v>24</v>
      </c>
    </row>
    <row r="34" spans="1:2" ht="15.75" customHeight="1" x14ac:dyDescent="0.2">
      <c r="A34" s="9" t="s">
        <v>277</v>
      </c>
      <c r="B34" s="27">
        <f t="shared" si="0"/>
        <v>24</v>
      </c>
    </row>
    <row r="35" spans="1:2" ht="15.75" customHeight="1" x14ac:dyDescent="0.2">
      <c r="A35" s="5" t="s">
        <v>153</v>
      </c>
      <c r="B35" s="27">
        <f t="shared" si="0"/>
        <v>26</v>
      </c>
    </row>
    <row r="36" spans="1:2" ht="15.75" customHeight="1" x14ac:dyDescent="0.2">
      <c r="A36" s="5" t="s">
        <v>93</v>
      </c>
      <c r="B36" s="27">
        <f t="shared" si="0"/>
        <v>26</v>
      </c>
    </row>
    <row r="37" spans="1:2" ht="15.75" customHeight="1" x14ac:dyDescent="0.2">
      <c r="A37" s="9" t="s">
        <v>256</v>
      </c>
      <c r="B37" s="27">
        <f t="shared" si="0"/>
        <v>26</v>
      </c>
    </row>
    <row r="38" spans="1:2" ht="15.75" customHeight="1" x14ac:dyDescent="0.2">
      <c r="A38" s="9" t="s">
        <v>243</v>
      </c>
      <c r="B38" s="27">
        <f t="shared" si="0"/>
        <v>27</v>
      </c>
    </row>
    <row r="39" spans="1:2" ht="15.75" customHeight="1" x14ac:dyDescent="0.2">
      <c r="A39" s="9" t="s">
        <v>253</v>
      </c>
      <c r="B39" s="27">
        <f t="shared" si="0"/>
        <v>27</v>
      </c>
    </row>
    <row r="40" spans="1:2" ht="15.75" customHeight="1" x14ac:dyDescent="0.2">
      <c r="A40" s="9" t="s">
        <v>255</v>
      </c>
      <c r="B40" s="27">
        <f t="shared" si="0"/>
        <v>27</v>
      </c>
    </row>
    <row r="41" spans="1:2" ht="15.75" customHeight="1" x14ac:dyDescent="0.2">
      <c r="A41" s="9" t="s">
        <v>270</v>
      </c>
      <c r="B41" s="27">
        <f t="shared" si="0"/>
        <v>27</v>
      </c>
    </row>
    <row r="42" spans="1:2" ht="15.75" customHeight="1" x14ac:dyDescent="0.2">
      <c r="A42" s="5" t="s">
        <v>180</v>
      </c>
      <c r="B42" s="27">
        <f t="shared" si="0"/>
        <v>28</v>
      </c>
    </row>
    <row r="43" spans="1:2" ht="15.75" customHeight="1" x14ac:dyDescent="0.2">
      <c r="A43" s="9" t="s">
        <v>169</v>
      </c>
      <c r="B43" s="27">
        <f t="shared" si="0"/>
        <v>30</v>
      </c>
    </row>
    <row r="44" spans="1:2" ht="15.75" customHeight="1" x14ac:dyDescent="0.2">
      <c r="A44" s="5" t="s">
        <v>85</v>
      </c>
      <c r="B44" s="27">
        <f t="shared" si="0"/>
        <v>30</v>
      </c>
    </row>
    <row r="45" spans="1:2" ht="15.75" customHeight="1" x14ac:dyDescent="0.2">
      <c r="A45" s="5" t="s">
        <v>186</v>
      </c>
      <c r="B45" s="27">
        <f t="shared" si="0"/>
        <v>30</v>
      </c>
    </row>
    <row r="46" spans="1:2" ht="15.75" customHeight="1" x14ac:dyDescent="0.2">
      <c r="A46" s="9" t="s">
        <v>232</v>
      </c>
      <c r="B46" s="27">
        <f t="shared" si="0"/>
        <v>30</v>
      </c>
    </row>
    <row r="47" spans="1:2" ht="15.75" customHeight="1" x14ac:dyDescent="0.2">
      <c r="A47" s="9" t="s">
        <v>249</v>
      </c>
      <c r="B47" s="27">
        <f t="shared" si="0"/>
        <v>30</v>
      </c>
    </row>
    <row r="48" spans="1:2" ht="15.75" customHeight="1" x14ac:dyDescent="0.2">
      <c r="A48" s="9" t="s">
        <v>259</v>
      </c>
      <c r="B48" s="27">
        <f t="shared" si="0"/>
        <v>30</v>
      </c>
    </row>
    <row r="49" spans="1:2" ht="15.75" customHeight="1" x14ac:dyDescent="0.2">
      <c r="A49" s="5" t="s">
        <v>187</v>
      </c>
      <c r="B49" s="27">
        <f t="shared" si="0"/>
        <v>31</v>
      </c>
    </row>
    <row r="50" spans="1:2" ht="15.75" customHeight="1" x14ac:dyDescent="0.2">
      <c r="A50" s="9" t="s">
        <v>238</v>
      </c>
      <c r="B50" s="27">
        <f t="shared" si="0"/>
        <v>31</v>
      </c>
    </row>
    <row r="51" spans="1:2" ht="15.75" customHeight="1" x14ac:dyDescent="0.2">
      <c r="A51" s="5" t="s">
        <v>184</v>
      </c>
      <c r="B51" s="27">
        <f t="shared" si="0"/>
        <v>32</v>
      </c>
    </row>
    <row r="52" spans="1:2" ht="15.75" customHeight="1" x14ac:dyDescent="0.2">
      <c r="A52" s="9" t="s">
        <v>241</v>
      </c>
      <c r="B52" s="27">
        <f t="shared" si="0"/>
        <v>32</v>
      </c>
    </row>
    <row r="53" spans="1:2" ht="15.75" customHeight="1" x14ac:dyDescent="0.2">
      <c r="A53" s="5" t="s">
        <v>189</v>
      </c>
      <c r="B53" s="27">
        <f t="shared" si="0"/>
        <v>33</v>
      </c>
    </row>
    <row r="54" spans="1:2" ht="15.75" customHeight="1" x14ac:dyDescent="0.2">
      <c r="A54" s="9" t="s">
        <v>195</v>
      </c>
      <c r="B54" s="27">
        <f t="shared" si="0"/>
        <v>33</v>
      </c>
    </row>
    <row r="55" spans="1:2" ht="15.75" customHeight="1" x14ac:dyDescent="0.2">
      <c r="A55" s="9" t="s">
        <v>254</v>
      </c>
      <c r="B55" s="27">
        <f t="shared" si="0"/>
        <v>33</v>
      </c>
    </row>
    <row r="56" spans="1:2" ht="15.75" customHeight="1" x14ac:dyDescent="0.2">
      <c r="A56" s="9" t="s">
        <v>268</v>
      </c>
      <c r="B56" s="27">
        <f t="shared" si="0"/>
        <v>33</v>
      </c>
    </row>
    <row r="57" spans="1:2" ht="15.75" customHeight="1" x14ac:dyDescent="0.2">
      <c r="A57" s="9" t="s">
        <v>247</v>
      </c>
      <c r="B57" s="27">
        <f t="shared" si="0"/>
        <v>36</v>
      </c>
    </row>
    <row r="58" spans="1:2" ht="15.75" customHeight="1" x14ac:dyDescent="0.2">
      <c r="A58" s="5" t="s">
        <v>272</v>
      </c>
      <c r="B58" s="27">
        <f t="shared" si="0"/>
        <v>36</v>
      </c>
    </row>
    <row r="59" spans="1:2" ht="15.75" customHeight="1" x14ac:dyDescent="0.2">
      <c r="A59" s="9" t="s">
        <v>233</v>
      </c>
      <c r="B59" s="27">
        <f t="shared" si="0"/>
        <v>37</v>
      </c>
    </row>
    <row r="60" spans="1:2" ht="15.75" customHeight="1" x14ac:dyDescent="0.2">
      <c r="A60" s="9" t="s">
        <v>82</v>
      </c>
      <c r="B60" s="27">
        <f t="shared" si="0"/>
        <v>39</v>
      </c>
    </row>
    <row r="61" spans="1:2" ht="15.75" customHeight="1" x14ac:dyDescent="0.2">
      <c r="A61" s="9" t="s">
        <v>240</v>
      </c>
      <c r="B61" s="27">
        <f t="shared" si="0"/>
        <v>39</v>
      </c>
    </row>
    <row r="62" spans="1:2" ht="15.75" customHeight="1" x14ac:dyDescent="0.2">
      <c r="A62" s="9" t="s">
        <v>242</v>
      </c>
      <c r="B62" s="27">
        <f t="shared" si="0"/>
        <v>39</v>
      </c>
    </row>
    <row r="63" spans="1:2" ht="15.75" customHeight="1" x14ac:dyDescent="0.2">
      <c r="A63" s="9" t="s">
        <v>265</v>
      </c>
      <c r="B63" s="27">
        <f t="shared" si="0"/>
        <v>39</v>
      </c>
    </row>
    <row r="64" spans="1:2" ht="15.75" customHeight="1" x14ac:dyDescent="0.2">
      <c r="A64" s="9" t="s">
        <v>275</v>
      </c>
      <c r="B64" s="27">
        <f t="shared" si="0"/>
        <v>39</v>
      </c>
    </row>
    <row r="65" spans="1:2" ht="15.75" customHeight="1" x14ac:dyDescent="0.2">
      <c r="A65" s="9" t="s">
        <v>185</v>
      </c>
      <c r="B65" s="27">
        <f t="shared" si="0"/>
        <v>40</v>
      </c>
    </row>
    <row r="66" spans="1:2" ht="15.75" customHeight="1" x14ac:dyDescent="0.2">
      <c r="A66" s="9" t="s">
        <v>239</v>
      </c>
      <c r="B66" s="27">
        <f t="shared" si="0"/>
        <v>40</v>
      </c>
    </row>
    <row r="67" spans="1:2" ht="15.75" customHeight="1" x14ac:dyDescent="0.2">
      <c r="A67" s="9" t="s">
        <v>264</v>
      </c>
      <c r="B67" s="27">
        <f t="shared" si="0"/>
        <v>40</v>
      </c>
    </row>
    <row r="68" spans="1:2" ht="15.75" customHeight="1" x14ac:dyDescent="0.2">
      <c r="A68" s="9" t="s">
        <v>245</v>
      </c>
      <c r="B68" s="27">
        <f t="shared" si="0"/>
        <v>45</v>
      </c>
    </row>
    <row r="69" spans="1:2" ht="15.75" customHeight="1" x14ac:dyDescent="0.2">
      <c r="A69" s="9" t="s">
        <v>271</v>
      </c>
      <c r="B69" s="27">
        <f t="shared" si="0"/>
        <v>45</v>
      </c>
    </row>
    <row r="70" spans="1:2" ht="15.75" customHeight="1" x14ac:dyDescent="0.2">
      <c r="A70" s="9" t="s">
        <v>190</v>
      </c>
      <c r="B70" s="27">
        <f t="shared" si="0"/>
        <v>47</v>
      </c>
    </row>
    <row r="71" spans="1:2" ht="15.75" customHeight="1" x14ac:dyDescent="0.2">
      <c r="A71" s="5" t="s">
        <v>267</v>
      </c>
      <c r="B71" s="27">
        <f t="shared" si="0"/>
        <v>47</v>
      </c>
    </row>
    <row r="72" spans="1:2" ht="15.75" customHeight="1" x14ac:dyDescent="0.2">
      <c r="A72" s="9" t="s">
        <v>39</v>
      </c>
      <c r="B72" s="27">
        <f t="shared" si="0"/>
        <v>48</v>
      </c>
    </row>
    <row r="73" spans="1:2" ht="15.75" customHeight="1" x14ac:dyDescent="0.2">
      <c r="A73" s="5" t="s">
        <v>193</v>
      </c>
      <c r="B73" s="27">
        <f t="shared" si="0"/>
        <v>49</v>
      </c>
    </row>
    <row r="74" spans="1:2" ht="15.75" customHeight="1" x14ac:dyDescent="0.2">
      <c r="A74" s="9" t="s">
        <v>194</v>
      </c>
      <c r="B74" s="27">
        <f t="shared" si="0"/>
        <v>49</v>
      </c>
    </row>
    <row r="75" spans="1:2" ht="15.75" customHeight="1" x14ac:dyDescent="0.2">
      <c r="A75" s="7" t="s">
        <v>234</v>
      </c>
      <c r="B75" s="27">
        <f t="shared" si="0"/>
        <v>49</v>
      </c>
    </row>
    <row r="76" spans="1:2" ht="15.75" customHeight="1" x14ac:dyDescent="0.2">
      <c r="A76" s="9" t="s">
        <v>266</v>
      </c>
      <c r="B76" s="27">
        <f t="shared" si="0"/>
        <v>51</v>
      </c>
    </row>
    <row r="77" spans="1:2" ht="15.75" customHeight="1" x14ac:dyDescent="0.2">
      <c r="A77" s="9" t="s">
        <v>188</v>
      </c>
      <c r="B77" s="27">
        <f t="shared" si="0"/>
        <v>52</v>
      </c>
    </row>
    <row r="78" spans="1:2" ht="15.75" customHeight="1" x14ac:dyDescent="0.2">
      <c r="A78" s="9" t="s">
        <v>244</v>
      </c>
      <c r="B78" s="27">
        <f t="shared" si="0"/>
        <v>54</v>
      </c>
    </row>
    <row r="79" spans="1:2" ht="15.75" customHeight="1" x14ac:dyDescent="0.2">
      <c r="A79" s="9" t="s">
        <v>261</v>
      </c>
      <c r="B79" s="27">
        <f t="shared" si="0"/>
        <v>54</v>
      </c>
    </row>
    <row r="80" spans="1:2" ht="15.75" customHeight="1" x14ac:dyDescent="0.2">
      <c r="A80" s="9" t="s">
        <v>219</v>
      </c>
      <c r="B80" s="27">
        <f t="shared" si="0"/>
        <v>54</v>
      </c>
    </row>
    <row r="81" spans="1:3" ht="15.75" customHeight="1" x14ac:dyDescent="0.2">
      <c r="A81" s="9" t="s">
        <v>269</v>
      </c>
      <c r="B81" s="27">
        <f t="shared" si="0"/>
        <v>54</v>
      </c>
    </row>
    <row r="82" spans="1:3" ht="15.75" customHeight="1" x14ac:dyDescent="0.2">
      <c r="A82" s="9" t="s">
        <v>258</v>
      </c>
      <c r="B82" s="27">
        <f t="shared" si="0"/>
        <v>55</v>
      </c>
    </row>
    <row r="83" spans="1:3" ht="15.75" customHeight="1" x14ac:dyDescent="0.2">
      <c r="A83" s="9" t="s">
        <v>246</v>
      </c>
      <c r="B83" s="27">
        <f t="shared" si="0"/>
        <v>56</v>
      </c>
    </row>
    <row r="84" spans="1:3" ht="15.75" customHeight="1" x14ac:dyDescent="0.2">
      <c r="A84" s="14" t="s">
        <v>175</v>
      </c>
      <c r="B84" s="28">
        <f t="shared" si="0"/>
        <v>57</v>
      </c>
      <c r="C84" s="7" t="s">
        <v>281</v>
      </c>
    </row>
    <row r="85" spans="1:3" ht="15.75" customHeight="1" x14ac:dyDescent="0.2">
      <c r="A85" s="14" t="s">
        <v>248</v>
      </c>
      <c r="B85" s="28">
        <f t="shared" si="0"/>
        <v>55</v>
      </c>
      <c r="C85" s="7" t="s">
        <v>282</v>
      </c>
    </row>
    <row r="86" spans="1:3" ht="15.75" customHeight="1" x14ac:dyDescent="0.2">
      <c r="A86" s="14" t="s">
        <v>262</v>
      </c>
      <c r="B86" s="28">
        <f t="shared" si="0"/>
        <v>58</v>
      </c>
      <c r="C86" s="7" t="s">
        <v>283</v>
      </c>
    </row>
    <row r="87" spans="1:3" ht="15.75" customHeight="1" x14ac:dyDescent="0.2">
      <c r="A87" s="16" t="s">
        <v>191</v>
      </c>
      <c r="B87" s="28">
        <f t="shared" si="0"/>
        <v>57</v>
      </c>
      <c r="C87" s="7" t="s">
        <v>284</v>
      </c>
    </row>
    <row r="88" spans="1:3" ht="15.75" customHeight="1" x14ac:dyDescent="0.2">
      <c r="A88" s="16" t="s">
        <v>192</v>
      </c>
      <c r="B88" s="28">
        <f t="shared" si="0"/>
        <v>59</v>
      </c>
      <c r="C88" s="7" t="s">
        <v>285</v>
      </c>
    </row>
    <row r="89" spans="1:3" ht="15.75" customHeight="1" x14ac:dyDescent="0.2">
      <c r="A89" s="9"/>
    </row>
    <row r="90" spans="1:3" ht="15.75" customHeight="1" x14ac:dyDescent="0.2"/>
    <row r="91" spans="1:3" ht="15.75" customHeight="1" x14ac:dyDescent="0.2"/>
    <row r="92" spans="1:3" ht="15.75" customHeight="1" x14ac:dyDescent="0.2"/>
    <row r="93" spans="1:3" ht="15.75" customHeight="1" x14ac:dyDescent="0.2"/>
    <row r="94" spans="1:3" ht="15.75" customHeight="1" x14ac:dyDescent="0.2"/>
    <row r="95" spans="1:3" ht="15.75" customHeight="1" x14ac:dyDescent="0.2"/>
    <row r="96" spans="1:3"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AB1000"/>
  <sheetViews>
    <sheetView workbookViewId="0"/>
  </sheetViews>
  <sheetFormatPr defaultColWidth="14.42578125" defaultRowHeight="15" customHeight="1" x14ac:dyDescent="0.2"/>
  <cols>
    <col min="1" max="1" width="15.7109375" customWidth="1"/>
    <col min="2" max="2" width="30.7109375" customWidth="1"/>
    <col min="3" max="3" width="16.42578125" customWidth="1"/>
    <col min="4" max="12" width="14.42578125" customWidth="1"/>
  </cols>
  <sheetData>
    <row r="1" spans="1:28" ht="15.75" customHeight="1" x14ac:dyDescent="0.2">
      <c r="A1" s="29"/>
      <c r="B1" s="49"/>
      <c r="C1" s="50" t="s">
        <v>286</v>
      </c>
      <c r="D1" s="50" t="s">
        <v>287</v>
      </c>
      <c r="E1" s="50" t="s">
        <v>288</v>
      </c>
      <c r="F1" s="50" t="s">
        <v>289</v>
      </c>
      <c r="G1" s="50" t="s">
        <v>290</v>
      </c>
      <c r="H1" s="50" t="s">
        <v>142</v>
      </c>
    </row>
    <row r="2" spans="1:28" ht="15.75" customHeight="1" x14ac:dyDescent="0.2">
      <c r="A2" s="66" t="s">
        <v>291</v>
      </c>
      <c r="B2" s="65"/>
      <c r="C2" s="48" t="s">
        <v>292</v>
      </c>
      <c r="D2" s="48" t="s">
        <v>293</v>
      </c>
      <c r="E2" s="48" t="s">
        <v>294</v>
      </c>
      <c r="F2" s="48" t="s">
        <v>295</v>
      </c>
      <c r="G2" s="30" t="s">
        <v>296</v>
      </c>
      <c r="H2" s="48" t="s">
        <v>297</v>
      </c>
      <c r="I2" s="7" t="s">
        <v>298</v>
      </c>
      <c r="K2" s="5"/>
      <c r="L2" s="5"/>
      <c r="M2" s="5"/>
      <c r="N2" s="5"/>
      <c r="O2" s="5"/>
      <c r="P2" s="5"/>
      <c r="Q2" s="5"/>
      <c r="R2" s="5"/>
      <c r="S2" s="5"/>
      <c r="T2" s="5"/>
      <c r="U2" s="5"/>
      <c r="V2" s="5"/>
      <c r="W2" s="5"/>
      <c r="X2" s="5"/>
      <c r="Y2" s="5"/>
      <c r="Z2" s="5"/>
      <c r="AA2" s="5"/>
      <c r="AB2" s="5"/>
    </row>
    <row r="3" spans="1:28" ht="15.75" customHeight="1" x14ac:dyDescent="0.2">
      <c r="A3" s="67" t="s">
        <v>299</v>
      </c>
      <c r="B3" s="51" t="s">
        <v>157</v>
      </c>
      <c r="C3" s="31"/>
      <c r="D3" s="31"/>
      <c r="E3" s="31"/>
      <c r="F3" s="31"/>
      <c r="G3" s="31"/>
      <c r="H3" s="31"/>
    </row>
    <row r="4" spans="1:28" ht="15.75" customHeight="1" x14ac:dyDescent="0.2">
      <c r="A4" s="68"/>
      <c r="B4" s="51" t="s">
        <v>300</v>
      </c>
      <c r="C4" s="32"/>
      <c r="D4" s="32"/>
      <c r="E4" s="32"/>
      <c r="F4" s="32"/>
      <c r="G4" s="32"/>
      <c r="H4" s="32"/>
    </row>
    <row r="5" spans="1:28" ht="15.75" customHeight="1" x14ac:dyDescent="0.2">
      <c r="A5" s="68"/>
      <c r="B5" s="51" t="s">
        <v>301</v>
      </c>
      <c r="C5" s="33"/>
      <c r="D5" s="33"/>
      <c r="E5" s="33"/>
      <c r="F5" s="33"/>
      <c r="G5" s="33"/>
      <c r="H5" s="33"/>
    </row>
    <row r="6" spans="1:28" ht="15.75" customHeight="1" x14ac:dyDescent="0.2">
      <c r="A6" s="68"/>
      <c r="B6" s="51" t="s">
        <v>302</v>
      </c>
      <c r="C6" s="52"/>
      <c r="D6" s="34"/>
      <c r="E6" s="52"/>
      <c r="F6" s="34"/>
      <c r="G6" s="34"/>
      <c r="H6" s="34"/>
    </row>
    <row r="7" spans="1:28" ht="15.75" customHeight="1" x14ac:dyDescent="0.2">
      <c r="A7" s="68"/>
      <c r="B7" s="51" t="s">
        <v>303</v>
      </c>
      <c r="C7" s="35"/>
      <c r="D7" s="35"/>
      <c r="E7" s="35"/>
      <c r="F7" s="35"/>
      <c r="G7" s="35"/>
      <c r="H7" s="35"/>
    </row>
    <row r="8" spans="1:28" ht="15.75" customHeight="1" x14ac:dyDescent="0.2">
      <c r="A8" s="68"/>
      <c r="B8" s="51" t="s">
        <v>304</v>
      </c>
      <c r="C8" s="36"/>
      <c r="D8" s="36"/>
      <c r="E8" s="36"/>
      <c r="F8" s="36"/>
      <c r="G8" s="36"/>
      <c r="H8" s="36"/>
    </row>
    <row r="9" spans="1:28" ht="15.75" customHeight="1" x14ac:dyDescent="0.2">
      <c r="A9" s="68"/>
      <c r="B9" s="51" t="s">
        <v>109</v>
      </c>
      <c r="C9" s="37"/>
      <c r="D9" s="37"/>
      <c r="E9" s="37"/>
      <c r="F9" s="37"/>
      <c r="G9" s="37"/>
      <c r="H9" s="37"/>
    </row>
    <row r="10" spans="1:28" ht="15.75" customHeight="1" x14ac:dyDescent="0.2">
      <c r="A10" s="68"/>
      <c r="B10" s="51" t="s">
        <v>305</v>
      </c>
      <c r="C10" s="52"/>
      <c r="D10" s="52"/>
      <c r="E10" s="38"/>
      <c r="F10" s="38"/>
      <c r="G10" s="52"/>
      <c r="H10" s="38"/>
    </row>
    <row r="11" spans="1:28" ht="15.75" customHeight="1" x14ac:dyDescent="0.2">
      <c r="A11" s="69"/>
      <c r="B11" s="51" t="s">
        <v>306</v>
      </c>
      <c r="C11" s="52"/>
      <c r="D11" s="39"/>
      <c r="E11" s="52"/>
      <c r="F11" s="39"/>
      <c r="G11" s="39"/>
      <c r="H11" s="39"/>
    </row>
    <row r="12" spans="1:28" ht="15.75" customHeight="1" x14ac:dyDescent="0.2">
      <c r="A12" s="70" t="s">
        <v>307</v>
      </c>
      <c r="B12" s="51" t="s">
        <v>308</v>
      </c>
      <c r="C12" s="40"/>
      <c r="D12" s="40"/>
      <c r="E12" s="40"/>
      <c r="F12" s="40"/>
      <c r="G12" s="40"/>
      <c r="H12" s="40"/>
    </row>
    <row r="13" spans="1:28" ht="15.75" customHeight="1" x14ac:dyDescent="0.2">
      <c r="A13" s="65"/>
      <c r="B13" s="53" t="s">
        <v>309</v>
      </c>
      <c r="C13" s="49"/>
      <c r="D13" s="49"/>
      <c r="E13" s="49"/>
      <c r="F13" s="49"/>
      <c r="G13" s="49"/>
      <c r="H13" s="41"/>
    </row>
    <row r="14" spans="1:28" ht="15.75" customHeight="1" x14ac:dyDescent="0.2"/>
    <row r="15" spans="1:28" ht="15.75" customHeight="1" x14ac:dyDescent="0.2">
      <c r="A15" s="7" t="s">
        <v>310</v>
      </c>
    </row>
    <row r="16" spans="1:28" ht="15.75" customHeight="1" x14ac:dyDescent="0.2">
      <c r="A16" s="7" t="s">
        <v>311</v>
      </c>
    </row>
    <row r="17" spans="1:2" ht="15.75" customHeight="1" x14ac:dyDescent="0.2">
      <c r="A17" s="7" t="s">
        <v>312</v>
      </c>
    </row>
    <row r="18" spans="1:2" ht="15.75" customHeight="1" x14ac:dyDescent="0.2"/>
    <row r="19" spans="1:2" ht="15.75" customHeight="1" x14ac:dyDescent="0.2">
      <c r="A19" s="7" t="s">
        <v>313</v>
      </c>
      <c r="B19" s="42" t="s">
        <v>314</v>
      </c>
    </row>
    <row r="20" spans="1:2" ht="15.75" customHeight="1" x14ac:dyDescent="0.2"/>
    <row r="21" spans="1:2" ht="15.75" customHeight="1" x14ac:dyDescent="0.2"/>
    <row r="22" spans="1:2" ht="15.75" customHeight="1" x14ac:dyDescent="0.2"/>
    <row r="23" spans="1:2" ht="15.75" customHeight="1" x14ac:dyDescent="0.2"/>
    <row r="24" spans="1:2" ht="15.75" customHeight="1" x14ac:dyDescent="0.2"/>
    <row r="25" spans="1:2" ht="15.75" customHeight="1" x14ac:dyDescent="0.2"/>
    <row r="26" spans="1:2" ht="15.75" customHeight="1" x14ac:dyDescent="0.2"/>
    <row r="27" spans="1:2" ht="15.75" customHeight="1" x14ac:dyDescent="0.2"/>
    <row r="28" spans="1:2" ht="15.75" customHeight="1" x14ac:dyDescent="0.2"/>
    <row r="29" spans="1:2" ht="15.75" customHeight="1" x14ac:dyDescent="0.2"/>
    <row r="30" spans="1:2" ht="15.75" customHeight="1" x14ac:dyDescent="0.2"/>
    <row r="31" spans="1:2" ht="15.75" customHeight="1" x14ac:dyDescent="0.2"/>
    <row r="32" spans="1: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A2:B2"/>
    <mergeCell ref="A3:A11"/>
    <mergeCell ref="A12:A13"/>
  </mergeCells>
  <hyperlinks>
    <hyperlink ref="B19" r:id="rId1" location="gid=1458744838" xr:uid="{00000000-0004-0000-0700-000000000000}"/>
  </hyperlinks>
  <printOptions horizontalCentered="1" gridLines="1"/>
  <pageMargins left="0.7" right="0.7" top="0.75" bottom="0.75" header="0" footer="0"/>
  <pageSetup fitToHeight="0" pageOrder="overThenDown" orientation="landscape" cellComments="atEnd"/>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1A8A9538FDF6438E9ACA3464728247" ma:contentTypeVersion="18" ma:contentTypeDescription="Create a new document." ma:contentTypeScope="" ma:versionID="401d20a9ec653ebdd435310320945d7a">
  <xsd:schema xmlns:xsd="http://www.w3.org/2001/XMLSchema" xmlns:xs="http://www.w3.org/2001/XMLSchema" xmlns:p="http://schemas.microsoft.com/office/2006/metadata/properties" xmlns:ns2="21312924-dd8d-4ea2-8037-84cbffba9b8a" xmlns:ns3="f24d0fed-c0d3-4b0d-becc-17e2a413b82b" targetNamespace="http://schemas.microsoft.com/office/2006/metadata/properties" ma:root="true" ma:fieldsID="4110a7f18dc5ac53b6af29f77b034b9f" ns2:_="" ns3:_="">
    <xsd:import namespace="21312924-dd8d-4ea2-8037-84cbffba9b8a"/>
    <xsd:import namespace="f24d0fed-c0d3-4b0d-becc-17e2a413b82b"/>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Location" minOccurs="0"/>
                <xsd:element ref="ns3:MediaServiceAutoTags" minOccurs="0"/>
                <xsd:element ref="ns3:MediaServiceOCR" minOccurs="0"/>
                <xsd:element ref="ns3:MediaServiceAutoKeyPoints" minOccurs="0"/>
                <xsd:element ref="ns3:MediaServiceKeyPoints" minOccurs="0"/>
                <xsd:element ref="ns3:MediaLengthInSeconds"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312924-dd8d-4ea2-8037-84cbffba9b8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24d0fed-c0d3-4b0d-becc-17e2a413b82b"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8A1CDD-5E54-429B-83AF-561B094AE6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312924-dd8d-4ea2-8037-84cbffba9b8a"/>
    <ds:schemaRef ds:uri="f24d0fed-c0d3-4b0d-becc-17e2a413b8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74C8D-AC6C-4FB0-B4CF-344B3825306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00AD92D-73EA-4CBE-95E8-C94C2B2A70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Record Management Field Details</vt:lpstr>
      <vt:lpstr>Access Levels - working doc Max</vt:lpstr>
      <vt:lpstr>Sheet5</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Sharrah</dc:creator>
  <cp:keywords/>
  <dc:description/>
  <cp:lastModifiedBy>Ivy R Mason-Sharrah</cp:lastModifiedBy>
  <cp:revision/>
  <dcterms:created xsi:type="dcterms:W3CDTF">2020-08-06T19:25:34Z</dcterms:created>
  <dcterms:modified xsi:type="dcterms:W3CDTF">2025-08-29T17:26:43Z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0x010100811A8A9538FDF6438E9ACA3464728247</vt:lpwstr>
  </property>
</Properties>
</file>